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 SERVIÇO CONTABILIDADE\PORTAL DA TRANSPARÊNCIA\RECEITA E DESPESA - 2023\10 - OUTUBRO 2023 -\"/>
    </mc:Choice>
  </mc:AlternateContent>
  <xr:revisionPtr revIDLastSave="0" documentId="8_{5A517965-3DB2-46F5-B2CC-5D27226DE4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UTUBRO 2023" sheetId="4" r:id="rId1"/>
    <sheet name="RESULTS - GRAPHICS" sheetId="3" r:id="rId2"/>
  </sheets>
  <definedNames>
    <definedName name="_xlnm._FilterDatabase" localSheetId="0" hidden="1">'OUTUBRO 2023'!$A$9:$O$43</definedName>
    <definedName name="_xlnm._FilterDatabase" localSheetId="1" hidden="1">'RESULTS - GRAPHICS'!$D$17:$N$27</definedName>
    <definedName name="_xlnm.Print_Area" localSheetId="1">'RESULTS - GRAPHICS'!$A$1:$Y$73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3" l="1"/>
  <c r="R5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9" i="3"/>
  <c r="R50" i="3"/>
  <c r="R51" i="3"/>
  <c r="R52" i="3"/>
  <c r="R54" i="3"/>
  <c r="R33" i="3"/>
  <c r="J42" i="4"/>
  <c r="L42" i="4" s="1"/>
  <c r="J41" i="4"/>
  <c r="L41" i="4" s="1"/>
  <c r="J40" i="4"/>
  <c r="L40" i="4" s="1"/>
  <c r="J39" i="4"/>
  <c r="L39" i="4" s="1"/>
  <c r="J38" i="4"/>
  <c r="L38" i="4" s="1"/>
  <c r="J37" i="4"/>
  <c r="L37" i="4" s="1"/>
  <c r="J36" i="4"/>
  <c r="L36" i="4" s="1"/>
  <c r="J35" i="4"/>
  <c r="L35" i="4" s="1"/>
  <c r="J28" i="4"/>
  <c r="L28" i="4" s="1"/>
  <c r="J27" i="4"/>
  <c r="L27" i="4" s="1"/>
  <c r="J26" i="4"/>
  <c r="L26" i="4" s="1"/>
  <c r="J25" i="4"/>
  <c r="L25" i="4" s="1"/>
  <c r="J24" i="4"/>
  <c r="L24" i="4" s="1"/>
  <c r="J23" i="4"/>
  <c r="L23" i="4" s="1"/>
  <c r="J22" i="4"/>
  <c r="L22" i="4" s="1"/>
  <c r="J21" i="4"/>
  <c r="L21" i="4" s="1"/>
  <c r="J20" i="4"/>
  <c r="L20" i="4" s="1"/>
  <c r="A10" i="4" l="1"/>
  <c r="M23" i="3" l="1"/>
  <c r="M19" i="3"/>
  <c r="M18" i="3"/>
  <c r="M24" i="3"/>
  <c r="M21" i="3"/>
  <c r="J15" i="4"/>
  <c r="L15" i="4" s="1"/>
  <c r="J12" i="4"/>
  <c r="L12" i="4" s="1"/>
  <c r="J13" i="4"/>
  <c r="L13" i="4" s="1"/>
  <c r="J14" i="4"/>
  <c r="L14" i="4" s="1"/>
  <c r="J16" i="4"/>
  <c r="L16" i="4" s="1"/>
  <c r="J17" i="4"/>
  <c r="L17" i="4" s="1"/>
  <c r="J18" i="4"/>
  <c r="L18" i="4" s="1"/>
  <c r="J19" i="4"/>
  <c r="L19" i="4" s="1"/>
  <c r="J29" i="4"/>
  <c r="L29" i="4" s="1"/>
  <c r="J30" i="4"/>
  <c r="L30" i="4" s="1"/>
  <c r="J31" i="4"/>
  <c r="L31" i="4" s="1"/>
  <c r="J32" i="4"/>
  <c r="L32" i="4" s="1"/>
  <c r="J33" i="4"/>
  <c r="L33" i="4" s="1"/>
  <c r="J34" i="4"/>
  <c r="L34" i="4" s="1"/>
  <c r="J11" i="4"/>
  <c r="L11" i="4" s="1"/>
  <c r="J10" i="4"/>
  <c r="M22" i="3"/>
  <c r="M20" i="3" l="1"/>
  <c r="M26" i="3" l="1"/>
  <c r="M25" i="3"/>
  <c r="M27" i="3" l="1"/>
  <c r="N18" i="3" s="1"/>
  <c r="N19" i="3" l="1"/>
  <c r="AA2" i="3" s="1"/>
  <c r="N22" i="3"/>
  <c r="AA6" i="3" s="1"/>
  <c r="N26" i="3"/>
  <c r="N23" i="3"/>
  <c r="AA4" i="3" s="1"/>
  <c r="N20" i="3"/>
  <c r="N24" i="3"/>
  <c r="N21" i="3"/>
  <c r="AA5" i="3" s="1"/>
  <c r="N25" i="3"/>
  <c r="AA3" i="3"/>
  <c r="J43" i="4" l="1"/>
  <c r="J55" i="4" s="1"/>
  <c r="J57" i="4" s="1"/>
  <c r="L10" i="4"/>
  <c r="A12" i="4"/>
  <c r="A11" i="4"/>
  <c r="M48" i="4"/>
  <c r="M50" i="4" l="1"/>
  <c r="Q55" i="3" l="1"/>
  <c r="N27" i="3"/>
</calcChain>
</file>

<file path=xl/sharedStrings.xml><?xml version="1.0" encoding="utf-8"?>
<sst xmlns="http://schemas.openxmlformats.org/spreadsheetml/2006/main" count="414" uniqueCount="188">
  <si>
    <t>ITEM</t>
  </si>
  <si>
    <t>PROCESSO</t>
  </si>
  <si>
    <t>MODALIDADE DE COMPRA</t>
  </si>
  <si>
    <t>Nº- PE/CEL INEX/RDL</t>
  </si>
  <si>
    <t>DESCRIÇÃO/SERVIÇO/CONSUMO (ID)</t>
  </si>
  <si>
    <t>FORNECEDOR</t>
  </si>
  <si>
    <t>VALOR UNITÁRIO</t>
  </si>
  <si>
    <t>VALOR TOTAL</t>
  </si>
  <si>
    <t>NATUREZA DESPESA</t>
  </si>
  <si>
    <t>DATA EMPENHO</t>
  </si>
  <si>
    <t>Nº NOTA DE EMPENHO</t>
  </si>
  <si>
    <t>FONTE DE RECURSO</t>
  </si>
  <si>
    <t>RDL</t>
  </si>
  <si>
    <t>INEX</t>
  </si>
  <si>
    <t>ATA</t>
  </si>
  <si>
    <t>CEL</t>
  </si>
  <si>
    <t>PE</t>
  </si>
  <si>
    <t>FUNDAÇÃO HOSPITALAR DE DERMATOLOGIA TROPICAL E VENEREOLOGIA "ALFREDO DA MATTA"</t>
  </si>
  <si>
    <t>QTDE.</t>
  </si>
  <si>
    <t>DEMONSTRATIVO DE AQUISIÇÕES / CONTRATOS - EXERCÍCIO 2023</t>
  </si>
  <si>
    <t>TOTAL</t>
  </si>
  <si>
    <t>DIRETORIA ADMINISTRATIVA FINANCEIRA - DAF</t>
  </si>
  <si>
    <t>¨</t>
  </si>
  <si>
    <t>DEMONSTRATIVO DE EMPENHOS POR MODALIDADE</t>
  </si>
  <si>
    <t>DESCRIÇÃO DE MODALIDADES DE AQUISIÇÃO</t>
  </si>
  <si>
    <t>QUANTITATIVO</t>
  </si>
  <si>
    <t>01</t>
  </si>
  <si>
    <t>ATA DO SISTEMA DE REGISTRO DE PREÇO</t>
  </si>
  <si>
    <t>02</t>
  </si>
  <si>
    <t>CAE</t>
  </si>
  <si>
    <t>COMPRA DE ATA EXTERNA</t>
  </si>
  <si>
    <t>03</t>
  </si>
  <si>
    <t>COMPRA ELETRÔNICA</t>
  </si>
  <si>
    <t>04</t>
  </si>
  <si>
    <t>DLE</t>
  </si>
  <si>
    <t>DISPENSA DE LICITAÇÃO ELETRÔNICA</t>
  </si>
  <si>
    <t>05</t>
  </si>
  <si>
    <t>INEXIGIBILIDADE DE LICITAÇÃO</t>
  </si>
  <si>
    <t>06</t>
  </si>
  <si>
    <t>PREGÃO ELETRÔNICO</t>
  </si>
  <si>
    <t>07</t>
  </si>
  <si>
    <t>PP</t>
  </si>
  <si>
    <t>PREGÃO PRESENCIAL</t>
  </si>
  <si>
    <t>08</t>
  </si>
  <si>
    <t>RCD</t>
  </si>
  <si>
    <t>REGISTRO DE COMPRA DIRETA</t>
  </si>
  <si>
    <t>09</t>
  </si>
  <si>
    <t>REGISTRO DE DISPENSA DE LICITAÇÃO</t>
  </si>
  <si>
    <t>REGISTRO DE EMPENHOS POR NATUREZA DE DESPESA</t>
  </si>
  <si>
    <t>NATUREZA DE DESPESA</t>
  </si>
  <si>
    <t>QUATITATIVO</t>
  </si>
  <si>
    <t>VALOR TOTAL DE EMPENHOS POR NATUREZA DE DESPESA (AQUISIÇÕES E CONTRATOS)</t>
  </si>
  <si>
    <t>33903009 - Material Farmacológico</t>
  </si>
  <si>
    <t>CONT.SE</t>
  </si>
  <si>
    <t>33903011 - Material Químico</t>
  </si>
  <si>
    <t>DIRETORIA ADMINISTRATIVA E FINANCEIRA - DAF</t>
  </si>
  <si>
    <t>DEPARTAMENTO DE PLANEJAMENTO, ORÇAMENTO E FINANÇAS - DEPLANOF</t>
  </si>
  <si>
    <t>GERÊNCIA DE ORÇAMENTO, FINANÇAS E CONTABILIDADE - GEOFIC</t>
  </si>
  <si>
    <t>SUBGERÊNCIA DE ORÇAMENTO - SUBORC</t>
  </si>
  <si>
    <t>33903035 - Material Laboratorial</t>
  </si>
  <si>
    <t>33903022 - Material De Limpeza E Produto De Higienizacao</t>
  </si>
  <si>
    <t>33903017 - Material De Processamento De Dados</t>
  </si>
  <si>
    <t>33903021 - Material De Copa E Cozinha</t>
  </si>
  <si>
    <t>33903016 - Material de Expediente</t>
  </si>
  <si>
    <t>33903007 - Gêneros de Alimentação</t>
  </si>
  <si>
    <t xml:space="preserve">33904016 - Locação de Software </t>
  </si>
  <si>
    <t>33903963 - Servicos Graficos</t>
  </si>
  <si>
    <t>33903703 - Vigilância Ostensiva</t>
  </si>
  <si>
    <t>44905208 - Aparelhos, Equipamentos, Utensílios Médicoodontológico,Laboratorial e Hospitalar</t>
  </si>
  <si>
    <t>10</t>
  </si>
  <si>
    <t>11</t>
  </si>
  <si>
    <t>12</t>
  </si>
  <si>
    <t>13</t>
  </si>
  <si>
    <t>33903043 - Material Para Reabilitacao Profissional</t>
  </si>
  <si>
    <t>14</t>
  </si>
  <si>
    <t>33903915 - Contratos para Agenciamento de Estagiários</t>
  </si>
  <si>
    <t>33903023 - Uniforme, Tecidos E Aviamentos</t>
  </si>
  <si>
    <t>DECARES COMERCIO LTDA</t>
  </si>
  <si>
    <t>33903024 - Material Para Manutencao De Bens Imoveis</t>
  </si>
  <si>
    <t>15</t>
  </si>
  <si>
    <t>16</t>
  </si>
  <si>
    <t>17</t>
  </si>
  <si>
    <t>44905235 - Equipamentos de Processamento de Dados</t>
  </si>
  <si>
    <t>1500121000000000 - Recursos não Vinculados de Impostos - FPE</t>
  </si>
  <si>
    <t>33903026 - Material Eletrico E Eletronico</t>
  </si>
  <si>
    <t>1600231000000000 - Transferências Fundo a Fundo de Recursos do SUS Provenientes do Governo Federal - Bloco de Manutenção das Ações e Serviços Públicos de Saúde</t>
  </si>
  <si>
    <t>OLIVEIRA COMERCIO DE PRODUTOS PARA ESCRITORIO LTDA</t>
  </si>
  <si>
    <t>1500100000000000 - Recursos não Vinculados de Impostos</t>
  </si>
  <si>
    <t>1500100000000000-Recursos não Vinculados de Impostos</t>
  </si>
  <si>
    <t>18</t>
  </si>
  <si>
    <t>19</t>
  </si>
  <si>
    <t>REFERÊNCIA: OUTUBRO/2023</t>
  </si>
  <si>
    <t>DEMONSTRATIVO DE EMPENHOS: AQUISIÇÕES E CONTRATOS - OUTUBRO 2023</t>
  </si>
  <si>
    <t xml:space="preserve">01.02.017303.001136/2023-18	</t>
  </si>
  <si>
    <t>DLE Nº 018/2023</t>
  </si>
  <si>
    <t>(ID-133191) CANETA PARA ELETRODO, Aplicação: para bisturi; Tipo: Simples, Monopolar; Estéril; Com cabo de silicone flexível de 2,5m; Conexão Pino 3,97mm. .INFORMAÇÕES ADICIONAIS: Compatível com modelo: Wen Ss-601/Mca. Conforme Termo de Referência nº 0106/2023.MARCA: BLUEPAD</t>
  </si>
  <si>
    <t>SD COMERCIO DE PRODUTOS HOSPITALARES - EIRELI</t>
  </si>
  <si>
    <t>33903036 - Material Hospitalar</t>
  </si>
  <si>
    <t>2023NE0000479</t>
  </si>
  <si>
    <t xml:space="preserve">01.02.017303.000495/2023-58	</t>
  </si>
  <si>
    <t xml:space="preserve"> (ID-120100) CAMA HOSPITALAR , Tipo: Fawler Elétrica, com balança acoplada; Estrutura em tubo de aço revestida por carenagem conformada em material termoplástico de alta resistência, com tratamento antioxidante e acabamento com pintura em epóxi pó; Cabeceira e peseira removíveis fabricadas em polietileno ou material compatível; Leito em estrutura tubular articulado em 4 secções com tampos em chapa metálica; Para-choque de proteção em PVC ou borracha, envolvendo toda a extensão da cabeceira e peseira; Base em tubo de no mínimo 50 x 30 x 1,5mm com pés recuados revestida em material termoplástico; Rodízios de 100 a 125mm de diâmetro, com sistema de freio no mínimo em duas rodas; Com possibilidade para suporte de soro, Ganchos para bolsas do tipo Foley e drenos; Para-choque de proteção em PVC ou borracha, envolvendo toda a extensão da cabeceira e peseira; Base revestida com tampa de proteção; Grades laterais quádruplas, articuláveis e independentes fabricadas em polietileno ou material compatível, fixados à cama, com sistema retrátil, permitindo que fiquem acima e abaixo da cama; 04 motores executam os movimentos: Fawler, Semi Fowler, Trendelemburg, Trendelemburg Reverso, Sentado, Dorso, Flexão de joelhos, Cadeira Cardíaca, Vascular, Elevação do leito e CPR; Motores e caixas de comando blindados, resistentes à água, poeira e outros resíduos, acionados através de controle remoto a fio, Tensão principal 110/220V - 50/60Hz e tensão secundária 24V, com unidade de bateria 24V -1,2AH recarregável; Controle digital com teclado de membrana para controle dos movimentos; Balança incorporada a cama para pesagem do paciente, capaz de pesar em qualquer posição; Capacidade: 200 a 230 kg; Dimensões externas mínimas : 2,20 x 1,10m e altura ajustável de 0,50 até 0,85m; Dimensões internas: 1,90 x 0,90m.MARCA: MEDI SAÚDE</t>
  </si>
  <si>
    <t>FRAGA PRODUTOS MEDICOS HOSPITALARES LTDA (MATRIZ E FILIAIS)</t>
  </si>
  <si>
    <t>44905242 - Mobiliário em Geral</t>
  </si>
  <si>
    <t>2023NE0000483</t>
  </si>
  <si>
    <t xml:space="preserve">01.02.017303.001340/2023-39	</t>
  </si>
  <si>
    <t xml:space="preserve">PE Nº 003/2023                        CAE Nº 006/2023. </t>
  </si>
  <si>
    <t>(ID-116085) LUVA , Tipo: de procedimento, não estéril, em látex natural, formato anatômico, ambidestra, resistente, com pó bioabsorvível; Tamanho: G; Unidade de Fornecimento: caixa com 100 unidades. MARCA: BRDEC</t>
  </si>
  <si>
    <t>2023NE0000504</t>
  </si>
  <si>
    <t>(ID-114717) LENÇOL DESCARTÁVEL, Tamanho: 70cm x 50m; Material: 100% celulose virgem; Forma de Apresentação: rolo tipo bobina; Isento de substâncias alergênicas e/ou nocivas à saúde, isento de emendas, falhas, furos, manchas. MARCA: FLEXPELL</t>
  </si>
  <si>
    <t>KINGPEL INDUSTRIA E COMERCIO DE PRODUTOS E ARTIGOS PARA A SAUDE EIRELI</t>
  </si>
  <si>
    <t>2023NE0000505</t>
  </si>
  <si>
    <t>(ID-136883) TIRA REAGENTE PARA DETERMINAÇÃO DE GLICEMIA, Aplicação: dosagem de glicemia capilar em equipamento digital com intervalo de leitura de 20 a 600mg/dl e faixa de hematócrito a partir de 20%, com aparelho em regime de comodato. MARCA: ROCHE/ALEMÃ</t>
  </si>
  <si>
    <t>INSTRUMENTAL TECNICO LTDA</t>
  </si>
  <si>
    <t>2023NE0000506</t>
  </si>
  <si>
    <t xml:space="preserve">01.02.017303.001395/2023-49	</t>
  </si>
  <si>
    <t>(ID-128073) CLOREXIDINA, Forma Farmacêutica: Solução bucal; SEM ÁLCOOL; Concentração:0,12%; Forma de Apresentação: Frasco com 250 a 300ml. MARCA: RIOQUIMICA/NAC</t>
  </si>
  <si>
    <t>33903010 - Material Odontologico</t>
  </si>
  <si>
    <t>2023NE0000507</t>
  </si>
  <si>
    <t>2023NE0000508</t>
  </si>
  <si>
    <t xml:space="preserve"> DECARES COMERCIO LTDA</t>
  </si>
  <si>
    <t>(ID-115034) BROCA DIAMANTADA, Aplicação: Uso odontológico, Tamanho/Capacidade: nº 1190F. MARCA: MICRODONT</t>
  </si>
  <si>
    <t>(ID-115011) BROCA DIAMANTADA, Aplicação: Uso odontológico, Tamanho/Capacidade: nº 1092. MARCA: MICRODONT</t>
  </si>
  <si>
    <t>(ID-115105) LIMA KERR, Aplicação: Uso endodontia; 1ª Série (15-40); Tamanho: 21mm; Unidade de Fornecimento: Caixa com 6 unidades. MARCA: ANGELUS</t>
  </si>
  <si>
    <t>(ID-128124) SELANTE RESINOSO, Aplicação: para fóssulas, fissuras e cicatrículas; Fotopolimerizável com liberação de flúor; Unidade de Fornecimento: 01 seringa de selante com 2g. MARCA: ANGELUS</t>
  </si>
  <si>
    <t>PE Nº 1174/2022        ATA Nº 0040/2023</t>
  </si>
  <si>
    <t>PE Nº 1174/2022        ATA Nº 040/2023</t>
  </si>
  <si>
    <t>PE Nº 025/2023         ATA Nº 0089/2023-1</t>
  </si>
  <si>
    <t>PE Nº 1290/2022       ATA Nº 0041/2023-2</t>
  </si>
  <si>
    <t>2023NE0000509</t>
  </si>
  <si>
    <t>WN COMERCIO ODONTO-CIRURGICO LTDA</t>
  </si>
  <si>
    <t xml:space="preserve"> (ID-120511) CIMENTO HIDRÓXIDO DE CÁLCIO, Aplicação: obturação endodôntica; Unidade de Fornecimento: Kit contendo resina com 7,5g e pó com 8g. MARCA: BIODINAMICA</t>
  </si>
  <si>
    <t>(ID-115383) BROCA ZEKRYA, Aplicação: Uso Cirúrgica/Periondontia; Modelo: Modelo: alta rotação (FG); Tamanho: 23mm. MARCA: MICRODONT</t>
  </si>
  <si>
    <t xml:space="preserve">(ID-115060) KIT PARA ACABAMENTO, Aplicação: Uso odontológico, grana ultrafina em resina, Kit contendo 07 brocas diamantadas nos formatos (1112FF, 3118FF, 3168FF, 1190FF, 3195FF, 2135FF, 1093FF). MARCA: MICRODONT	</t>
  </si>
  <si>
    <t>(ID-128127) CIMENTO DE IONÔMERO DE VIDRO, Aplicação: Para restauração; Fotopolimerizável, com liberação de flúor; Unidade de Fornecimento: Kit contendo 1 Frasco de pó na cor A3 com 10g, 1 Frasco de líquido com 8ml e 1 medidor de pó. MARCA: BIODINAMICA</t>
  </si>
  <si>
    <t>(ID-102196) RESINA RESTAURADORA , Descrição: Fotopolimerizável, radiopaca, para dentes anteriores e posteriores, com todas as partículas em escala nanométrica, matriz orgânica Bis-GMA, TEGDMA, UDMA, PEGDMA e Bis-EMA e partículas inorgânicas de Zircônia/Sílica com 63,3% em volume e 78,5% em peso. Cor: A3B; Unidade de Fornecimento: Seringa com 4g. MARCA: 3M</t>
  </si>
  <si>
    <t xml:space="preserve">(ID-114556) ÁCIDO FOSFÓRICO, Aplicação: uso odontológico; Solução gel a 37%; Unidade de Fornecimento: Seringa com 2,5ml. MARCA: IODONTOSUL	</t>
  </si>
  <si>
    <t>(ID-114617) SOLUÇÃO HEMOSTÁTICA, Aplicação: Uso tópico; À base de cloreto de alumínio; sulfato de hidroxiquinoleína e álcool etílico. Unidade de Fornecimento: Frasco com 10ml. MARCA: MAQUIRA</t>
  </si>
  <si>
    <t>(ID-132029) VERNIZ COM FLUOR, Aplicação: uso odontológico /no dente; Unidade de Fornecimento: tubo com 10 ml de verniz de fluoreto de sódio de 5% a 6% que contém 22.600 ppm de flúor. MARCA: VOCO</t>
  </si>
  <si>
    <t>(ID-114877) CIMENTO DE IONÔMERO DE VIDRO, Aplicação: Para restauração, Unidade de Fornecimento: Kit contendo: 1 Frasco de cimento em pó na cor A3 com 10g, 1 Frasco de líquido com 8g, 1 Bloco de espatulação e 1 medidor de pó. MARCA: FGM</t>
  </si>
  <si>
    <t xml:space="preserve">01.02.017303.001472/2023-60	</t>
  </si>
  <si>
    <t>PE Nº 1197/2022        ATA Nº 0329/2022</t>
  </si>
  <si>
    <t>PE Nº 1174/2022        ATA Nº 040/2023-2</t>
  </si>
  <si>
    <t>VIEIRA E ROCHA COMERCIO ATACADISTA DE PRODUTOS QUIMICOS LTDA</t>
  </si>
  <si>
    <t>2023NE0000510</t>
  </si>
  <si>
    <t>(ID-99272) HIDRÓXIDO DE AMÔNIO, grau: Reagente ACS. Fórmula molecular: NH4OH. Concentração: 28 a 30%. Forma de apresentação: Frasco com 01 Litro. MARCA: Dinamica</t>
  </si>
  <si>
    <t>PRIMECARE COMERCIO DE MEDICAMENTOS E MATERIAIS HOSPITALARES EIRELI</t>
  </si>
  <si>
    <t>PE Nº 1030/2022         ATA Nº 0302/2022-5</t>
  </si>
  <si>
    <t>(ID-116013) FUCSINA FENICADA, Aplicação: Para coloração de bactérias álcool-ácido resistente; Solução de Fucsina fenicada segundo Ziehl; Cor: âmbar; Unidade de Fornecimento: Frasco de vidro com 1000ml. MARCA: LABORCLIN</t>
  </si>
  <si>
    <t>2023NE0000511</t>
  </si>
  <si>
    <t>2023NE0000512</t>
  </si>
  <si>
    <t xml:space="preserve">01.02.017303.000770/2023-33	</t>
  </si>
  <si>
    <t>(ID-123049) MESA CIRÚRGICA, Aplicação: para pacientes com obesidade mórbida; Tipo: Motorizada; Material: Tampo universal confeccionado em material radiotransparente montado sobre estrutura de aço inoxidável, permitindo a utilização do intensificador de imagens e raio X, dividido em cinco seções (cabeceira, dorso, assento, prolongador de pernas e seção de pernas), inclui réguas laterais em aço inoxidável 304 em toda extensão da mesa com corrediças para montagem de acessórios; Com pernas independentes; Base construída em aço tratado com prime antioxidante e acabamento em pintura alifática totalmente revestida em aço inoxidável, com painel de controle na coluna para acionamento elétrico dos movimentos e chassi blindado; Duas rodas fixas e duas rodas retráteis confeccionadas em celeron; Com bateria interna recarregável; Movimento de elevação, lateralidade, Trendelenburg e Trendelenburg reverso, e rodas, acionados eletricamente através de controle remoto com fio; Movimentos de cabeça, cadeira, dorso e pernas, acionados manualmente através de sistema pneumático; Movimento longitudinal eletrônico ou mecânico com deslocamento à direita e à esquerda de 200 a 250mm e deslocamento para os pés para acesso ao Arco-C; Equipada com os seguintes acessórios: 01 arco de narcose; 01 par de apoio para ombros; 01 par de porta coxas; 01 conjunto de estofados; 01 par de apoio de braços; 05 fixadores radiais, 01 controle remoto com fio, aparelho de tração ortopédica; bandeja porta cassete para raio X; suporte lateral para cassete de raio X; prolongador lateral de obeso; Nível de ruído: 60dB; Alimentação: 127 ou 220V; Dimensões aproximadas (CxLxA): 2,04 x 0,55 x 1,04m; Capacidade Mínima: 250kg.MARCA: BARRFAB</t>
  </si>
  <si>
    <t>BARRFAB INDÚST.COMERC.IMPORT.EXPORT. EQUIP. HOSPITALARES LTDA</t>
  </si>
  <si>
    <t>PE Nº 318/2023</t>
  </si>
  <si>
    <t>(ID-126286) FOCO CIRÚRGICO, Tipo: de Teto; Com duas cúpulas, com lâmpadas de LED e controle eletrônico de intensidade; Fixação ao teto através de haste central única e devem possuir braços articulados independentes para cada cúpula, que permita os movimentos de torção, flexão e rotação em torno da haste central; Pelo menos uma das cúpulas deverá ser provida de sistema que permita que a mesma fique a altura de 1 metro a partir do piso (altura da mesa cirúrgica) com o foco perpendicular à mesma (iluminação de cavidades); Para sustentação das cúpulas não deve ser empregado sistema de contrapesos, mas sim, sistema de freio adequado que permita que a cúpula fique estável na posição em que foi colocada; Sistema de suspensão leve; Cada cúpula deverá ser dotada com sistema de iluminação por luz branca fria LED, o índice de reprodução de cores deve ser de 90 ou maior e temperatura de cor de 3000 a 5600K; A intensidade luminosa de cada cúpula deverá ser igual ou maior do que 160.000 Lux por cúpula, medidos a 1 (um) metro de distância. Cada cúpula deve possuir sistema eletrônico de controle da intensidade luminosa em LCD disposto no próprio braço da cúpula com a utilização de teclado tipo membrana de fácil higienização e via manopla existente no centro da cúpula; Grau de Proteção IP 42 ou superior. Proteção do sistema eletrônico com fusível, substituível; Manopla de focalização retirável sem a utilização de ferramentas e autoclavável, permitindo ajuste pelo cirurgião durante o procedimento e através de painel eletrônico; Diâmetro de campo focal de 200 mm ou maior, para cada uma das cúpulas; As cúpulas devem ser providas de sistema de dissipação de calor; Vida útil do sistema de iluminação LED de igual ou superior á 60.000 horas; Com instalação; Tensão: 220V.MARCA: MEDPEJ</t>
  </si>
  <si>
    <t>2023NE0000513</t>
  </si>
  <si>
    <t>V R P DE OLIVEIRA COMERCIO E REPRESENTACAO DE EQUIPAMENTO MEDICO-HOSPITALAR LTDA</t>
  </si>
  <si>
    <t xml:space="preserve">01.02.017303.001416/2023-26	</t>
  </si>
  <si>
    <t>CAE Nº 009/2023</t>
  </si>
  <si>
    <t>(ID-138993) SERVIÇO DE FORNECIMENTO DE LANCHE, Contratação de empresa especializada na prestação de serviço de preparação e fornecimento de LANCHE, em marmita, na cidade de Manaus, com cardápio definido em Projeto Básico. MARCA: TRISEVEN</t>
  </si>
  <si>
    <t>TRISEVEN SERVICOS DE TERCEIRIZACAO LTDA</t>
  </si>
  <si>
    <t>2023NE0000514</t>
  </si>
  <si>
    <t xml:space="preserve">01.02.017303.000497/2023-47	</t>
  </si>
  <si>
    <t>DLE Nº 004/2023</t>
  </si>
  <si>
    <t>2023NE0000524</t>
  </si>
  <si>
    <t>2600231000000000 - Transferências Fundo a Fundo de Recursos do SUS Provenientes do Governo Federal - Bloco de Manutenção das Ações e Serviços Públicos de Saúde</t>
  </si>
  <si>
    <t>(ID-143068) SAPATA, Tipo: niveladora; Base em PEAD (Polietileno de alta densidade), parafuso rosca de 1/4``; Diâmetro Base: 20mm; Comprimento: 35mm.MARCA: ca</t>
  </si>
  <si>
    <t>(ID-107818) DOBRADIÇA, Material: aço, Diâmetro do caneco: 35mm, Profundidade do caneco: 11,3mm. Dobradiça slide on, com abertura de 45°, para móveis e usos diversos. MARCA: caa</t>
  </si>
  <si>
    <t>(ID-143221) CANTONEIRA, Material: Niquelado; Reforçada; Dimensões: 17 x 17mm; Com Espessura de 3mm; Unidade Fornecimento: pacote com 20 unidades. MARCA: so aco</t>
  </si>
  <si>
    <t>(ID-108663) MDF, Espessura placa: 15mm; Dimensões: 2,75 x 1,85m. Cor e acabamento a serem definidos pelo órgão solicitante. MDF 2 faces. MARCA: caa</t>
  </si>
  <si>
    <t>(ID-118948) FECHADURA, Aplicação: móveis; Material: zamac, aço ou latão; Niquelada; Comprimento do Cilindro: 31mm; Acompanha 02 Chaves. MARCA: ca</t>
  </si>
  <si>
    <t>(ID-143015) COLA, Aplicação: para colar porcelana, plástico, metal, madeira, couro, borracha, cartolina; Tipo: adesiva e instantânea, a base de etilcianoacrilato; Unidade de Fornecimento: embalagem com 100g. MARCA: ca</t>
  </si>
  <si>
    <t>(ID-131298) FITA DE BORDA, aplicação: acabamento de móveis; material: PVC; Padrão: Duratex; Dimensões (LxE) 22x0,45 mm; Cor e textura a serem definidos; rolo com 50m. MARCA: ca</t>
  </si>
  <si>
    <t xml:space="preserve"> (ID-122949) COLA, Aplicação: para colagem de fórmicas, borracha, madeiras e etc; Tipo: cola de contato; Unidade de Fornecimento: galão com 2,8kg.  MARCA: ca</t>
  </si>
  <si>
    <t>(ID-138263) COMPENSADO, Material: madeira naval; Com cola fenólica; Espessura: 18mm; Dimensões: 1,60 x 2,20m. MARCA: so compensado</t>
  </si>
  <si>
    <t>20</t>
  </si>
  <si>
    <t>33903941 - Fornecimento De Alimentação</t>
  </si>
  <si>
    <t>21</t>
  </si>
  <si>
    <t>22</t>
  </si>
  <si>
    <t>PE Nº 1284/2022           ATA Nº 0137/2023-2</t>
  </si>
  <si>
    <t>PE Nº 007/2023             ATA Nº 0063/2023</t>
  </si>
  <si>
    <t>PE Nº 020/2023            ATA Nº 0134/2023</t>
  </si>
  <si>
    <t>PE Nº 007/2023            ATA Nº 0063/2023</t>
  </si>
  <si>
    <t>PE Nº 007/2023            ATA Nº 0063/2023-4</t>
  </si>
  <si>
    <t>PE Nº 020/2023             ATA Nº 0134/2023</t>
  </si>
  <si>
    <t>PE Nº 1174/2022          ATA Nº 040/2023-2</t>
  </si>
  <si>
    <t>PE Nº 133/2023             ATA Nº 0160/2023-1.</t>
  </si>
  <si>
    <t>PE Nº 1117/2022           ATA Nº 006/2023-8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</si>
</sst>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00"/>
    <numFmt numFmtId="168" formatCode="_-* ##,#00_-;\-* #,##0_-;_-* &quot;-&quot;_-;_-@_-"/>
    <numFmt numFmtId="169" formatCode="_-&quot;R$&quot;\ * #,##0.0000_-;\-&quot;R$&quot;\ * #,##0.0000_-;_-&quot;R$&quot;\ * &quot;-&quot;??_-;_-@_-"/>
    <numFmt numFmtId="170" formatCode="_-* #,##0.0000_-;\-* #,##0.0000_-;_-* &quot;-&quot;??_-;_-@_-"/>
    <numFmt numFmtId="171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Arial"/>
      <family val="2"/>
    </font>
    <font>
      <b/>
      <sz val="20"/>
      <color rgb="FF1E189A"/>
      <name val="Symbol"/>
      <family val="1"/>
      <charset val="2"/>
    </font>
    <font>
      <b/>
      <sz val="20"/>
      <color rgb="FF1E189A"/>
      <name val="Arial"/>
      <family val="2"/>
    </font>
    <font>
      <sz val="20"/>
      <color rgb="FF1E189A"/>
      <name val="Arial"/>
      <family val="2"/>
    </font>
    <font>
      <b/>
      <sz val="20"/>
      <color rgb="FF3333FF"/>
      <name val="Symbol"/>
      <family val="1"/>
      <charset val="2"/>
    </font>
    <font>
      <sz val="20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sz val="16"/>
      <name val="Arial"/>
      <family val="2"/>
    </font>
    <font>
      <sz val="20"/>
      <color rgb="FFFF0000"/>
      <name val="Arial"/>
      <family val="2"/>
    </font>
    <font>
      <b/>
      <sz val="22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0" fillId="0" borderId="0" xfId="0" applyFont="1"/>
    <xf numFmtId="0" fontId="10" fillId="0" borderId="4" xfId="0" applyFont="1" applyBorder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9" fontId="10" fillId="0" borderId="0" xfId="5" applyFont="1" applyFill="1" applyAlignment="1">
      <alignment horizontal="center" vertical="center"/>
    </xf>
    <xf numFmtId="0" fontId="3" fillId="0" borderId="0" xfId="0" quotePrefix="1" applyFont="1"/>
    <xf numFmtId="0" fontId="1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top"/>
    </xf>
    <xf numFmtId="44" fontId="8" fillId="0" borderId="0" xfId="2" applyFont="1"/>
    <xf numFmtId="0" fontId="13" fillId="0" borderId="0" xfId="0" applyFont="1" applyAlignment="1">
      <alignment horizontal="center"/>
    </xf>
    <xf numFmtId="0" fontId="13" fillId="0" borderId="0" xfId="0" applyFont="1"/>
    <xf numFmtId="44" fontId="14" fillId="0" borderId="0" xfId="2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44" fontId="16" fillId="0" borderId="0" xfId="2" applyFont="1"/>
    <xf numFmtId="0" fontId="16" fillId="0" borderId="0" xfId="0" applyFont="1"/>
    <xf numFmtId="44" fontId="16" fillId="0" borderId="0" xfId="0" applyNumberFormat="1" applyFont="1"/>
    <xf numFmtId="0" fontId="16" fillId="0" borderId="0" xfId="0" applyFont="1" applyAlignment="1">
      <alignment horizontal="center"/>
    </xf>
    <xf numFmtId="44" fontId="8" fillId="0" borderId="0" xfId="2" applyFont="1" applyFill="1"/>
    <xf numFmtId="0" fontId="8" fillId="0" borderId="0" xfId="0" applyFont="1" applyAlignment="1">
      <alignment horizontal="center"/>
    </xf>
    <xf numFmtId="44" fontId="8" fillId="0" borderId="0" xfId="0" applyNumberFormat="1" applyFont="1"/>
    <xf numFmtId="0" fontId="5" fillId="3" borderId="1" xfId="0" applyFont="1" applyFill="1" applyBorder="1" applyAlignment="1">
      <alignment horizontal="justify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4" fontId="3" fillId="3" borderId="1" xfId="2" applyFont="1" applyFill="1" applyBorder="1" applyAlignment="1">
      <alignment horizontal="justify" vertical="center"/>
    </xf>
    <xf numFmtId="0" fontId="3" fillId="3" borderId="0" xfId="0" applyFont="1" applyFill="1" applyAlignment="1">
      <alignment vertical="center"/>
    </xf>
    <xf numFmtId="0" fontId="15" fillId="3" borderId="0" xfId="0" applyFont="1" applyFill="1" applyAlignment="1">
      <alignment horizontal="justify" vertical="center"/>
    </xf>
    <xf numFmtId="169" fontId="3" fillId="3" borderId="1" xfId="2" applyNumberFormat="1" applyFont="1" applyFill="1" applyBorder="1" applyAlignment="1">
      <alignment horizontal="justify" vertical="center"/>
    </xf>
    <xf numFmtId="170" fontId="3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8" fontId="5" fillId="0" borderId="3" xfId="0" applyNumberFormat="1" applyFont="1" applyBorder="1" applyAlignment="1">
      <alignment horizontal="center" vertical="center"/>
    </xf>
    <xf numFmtId="0" fontId="5" fillId="0" borderId="0" xfId="0" applyFont="1"/>
    <xf numFmtId="10" fontId="5" fillId="0" borderId="0" xfId="5" applyNumberFormat="1" applyFont="1" applyFill="1" applyAlignment="1">
      <alignment horizontal="center" vertical="center"/>
    </xf>
    <xf numFmtId="10" fontId="5" fillId="0" borderId="3" xfId="5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71" fontId="8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169" fontId="5" fillId="3" borderId="1" xfId="2" applyNumberFormat="1" applyFont="1" applyFill="1" applyBorder="1" applyAlignment="1">
      <alignment horizontal="justify" vertical="center"/>
    </xf>
    <xf numFmtId="14" fontId="5" fillId="3" borderId="1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 wrapText="1"/>
    </xf>
    <xf numFmtId="170" fontId="5" fillId="3" borderId="1" xfId="1" applyNumberFormat="1" applyFont="1" applyFill="1" applyBorder="1" applyAlignment="1">
      <alignment horizontal="center" vertical="center" wrapText="1"/>
    </xf>
    <xf numFmtId="44" fontId="3" fillId="0" borderId="0" xfId="2" applyFont="1" applyBorder="1" applyAlignment="1">
      <alignment horizontal="center" vertical="center"/>
    </xf>
    <xf numFmtId="44" fontId="5" fillId="3" borderId="1" xfId="2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169" fontId="5" fillId="3" borderId="1" xfId="2" applyNumberFormat="1" applyFont="1" applyFill="1" applyBorder="1" applyAlignment="1">
      <alignment horizontal="center" vertical="center"/>
    </xf>
    <xf numFmtId="44" fontId="5" fillId="3" borderId="1" xfId="2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44" fontId="20" fillId="0" borderId="0" xfId="2" applyFont="1" applyFill="1"/>
    <xf numFmtId="49" fontId="3" fillId="3" borderId="1" xfId="0" applyNumberFormat="1" applyFont="1" applyFill="1" applyBorder="1" applyAlignment="1">
      <alignment horizontal="left" vertical="center" wrapText="1"/>
    </xf>
    <xf numFmtId="44" fontId="3" fillId="0" borderId="0" xfId="0" applyNumberFormat="1" applyFont="1"/>
    <xf numFmtId="10" fontId="8" fillId="0" borderId="0" xfId="5" applyNumberFormat="1" applyFont="1" applyFill="1" applyAlignment="1">
      <alignment horizontal="center" vertical="center"/>
    </xf>
    <xf numFmtId="10" fontId="8" fillId="0" borderId="0" xfId="5" applyNumberFormat="1" applyFont="1" applyFill="1" applyBorder="1" applyAlignment="1">
      <alignment horizontal="center" vertical="center"/>
    </xf>
    <xf numFmtId="10" fontId="8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44" fontId="10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44" fontId="3" fillId="0" borderId="0" xfId="2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7">
    <cellStyle name="Moeda" xfId="2" builtinId="4"/>
    <cellStyle name="Moeda 4" xfId="4" xr:uid="{00000000-0005-0000-0000-000001000000}"/>
    <cellStyle name="Moeda 6" xfId="6" xr:uid="{00000000-0005-0000-0000-000002000000}"/>
    <cellStyle name="Normal" xfId="0" builtinId="0"/>
    <cellStyle name="Porcentagem" xfId="5" builtinId="5"/>
    <cellStyle name="Vírgula" xfId="1" builtinId="3"/>
    <cellStyle name="Vírgula 3" xfId="3" xr:uid="{00000000-0005-0000-0000-000006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8C2-4D2B-93E6-55FEF347B8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8C2-4D2B-93E6-55FEF347B80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C2-4D2B-93E6-55FEF347B8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C2-4D2B-93E6-55FEF347B80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AFD-4203-9524-140604B0586F}"/>
              </c:ext>
            </c:extLst>
          </c:dPt>
          <c:dLbls>
            <c:dLbl>
              <c:idx val="0"/>
              <c:layout>
                <c:manualLayout>
                  <c:x val="4.8150176643018891E-3"/>
                  <c:y val="9.9174660464561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2-4D2B-93E6-55FEF347B801}"/>
                </c:ext>
              </c:extLst>
            </c:dLbl>
            <c:dLbl>
              <c:idx val="1"/>
              <c:layout>
                <c:manualLayout>
                  <c:x val="-0.23319212836158273"/>
                  <c:y val="0.100859691102551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2-4D2B-93E6-55FEF347B801}"/>
                </c:ext>
              </c:extLst>
            </c:dLbl>
            <c:dLbl>
              <c:idx val="2"/>
              <c:layout>
                <c:manualLayout>
                  <c:x val="0.11171340563556748"/>
                  <c:y val="-0.265174883200750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PE; </a:t>
                    </a:r>
                    <a:fld id="{DCC7E8B0-F141-4001-B666-31C8237580FC}" type="PERCENTAGE">
                      <a:rPr lang="en-US" baseline="0"/>
                      <a:pPr/>
                      <a:t>[PORCENTAGEM]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600172767577264"/>
                      <c:h val="0.144017779472775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8C2-4D2B-93E6-55FEF347B801}"/>
                </c:ext>
              </c:extLst>
            </c:dLbl>
            <c:dLbl>
              <c:idx val="3"/>
              <c:layout>
                <c:manualLayout>
                  <c:x val="0.13562687526000772"/>
                  <c:y val="0.170784579325428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2-4D2B-93E6-55FEF347B80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FD-4203-9524-140604B058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rial Black" panose="020B0A040201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'RESULTS - GRAPHICS'!$Z$2:$Z$6</c:f>
              <c:strCache>
                <c:ptCount val="5"/>
                <c:pt idx="0">
                  <c:v>CAE</c:v>
                </c:pt>
                <c:pt idx="1">
                  <c:v>ATA</c:v>
                </c:pt>
                <c:pt idx="2">
                  <c:v>PE</c:v>
                </c:pt>
                <c:pt idx="3">
                  <c:v>DLE</c:v>
                </c:pt>
                <c:pt idx="4">
                  <c:v>INEX</c:v>
                </c:pt>
              </c:strCache>
            </c:strRef>
          </c:cat>
          <c:val>
            <c:numRef>
              <c:f>'RESULTS - GRAPHICS'!$AA$2:$AA$6</c:f>
              <c:numCache>
                <c:formatCode>0.00%</c:formatCode>
                <c:ptCount val="5"/>
                <c:pt idx="0">
                  <c:v>3.7735849056603772E-2</c:v>
                </c:pt>
                <c:pt idx="1">
                  <c:v>0.35849056603773582</c:v>
                </c:pt>
                <c:pt idx="2">
                  <c:v>0.41509433962264153</c:v>
                </c:pt>
                <c:pt idx="3">
                  <c:v>0.18867924528301888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2-4D2B-93E6-55FEF347B80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1674383</xdr:colOff>
      <xdr:row>50</xdr:row>
      <xdr:rowOff>152400</xdr:rowOff>
    </xdr:from>
    <xdr:ext cx="9236118" cy="7169912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058883" y="87734775"/>
          <a:ext cx="9236118" cy="716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2400" b="1">
              <a:latin typeface="Arial" panose="020B0604020202020204" pitchFamily="34" charset="0"/>
              <a:cs typeface="Arial" panose="020B0604020202020204" pitchFamily="34" charset="0"/>
            </a:rPr>
            <a:t>Manaus,</a:t>
          </a:r>
          <a:r>
            <a:rPr lang="pt-BR" sz="2400" b="1" baseline="0">
              <a:latin typeface="Arial" panose="020B0604020202020204" pitchFamily="34" charset="0"/>
              <a:cs typeface="Arial" panose="020B0604020202020204" pitchFamily="34" charset="0"/>
            </a:rPr>
            <a:t> 07 de novembro de 2023.</a:t>
          </a:r>
        </a:p>
        <a:p>
          <a:pPr algn="ctr"/>
          <a:endParaRPr lang="pt-BR" sz="2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400" b="1" baseline="0">
              <a:latin typeface="Arial" panose="020B0604020202020204" pitchFamily="34" charset="0"/>
              <a:cs typeface="Arial" panose="020B0604020202020204" pitchFamily="34" charset="0"/>
            </a:rPr>
            <a:t>ELABORADO:</a:t>
          </a:r>
        </a:p>
        <a:p>
          <a:pPr algn="ctr"/>
          <a:r>
            <a:rPr lang="pt-BR" sz="2400" b="1" baseline="0">
              <a:latin typeface="Arial" panose="020B0604020202020204" pitchFamily="34" charset="0"/>
              <a:cs typeface="Arial" panose="020B0604020202020204" pitchFamily="34" charset="0"/>
            </a:rPr>
            <a:t>JOSÉ VICTOR DA SILVA SOUZA</a:t>
          </a:r>
        </a:p>
        <a:p>
          <a:pPr algn="ctr"/>
          <a:r>
            <a:rPr lang="pt-BR" sz="2400" baseline="0">
              <a:latin typeface="Arial" panose="020B0604020202020204" pitchFamily="34" charset="0"/>
              <a:cs typeface="Arial" panose="020B0604020202020204" pitchFamily="34" charset="0"/>
            </a:rPr>
            <a:t>Estagiário</a:t>
          </a:r>
        </a:p>
        <a:p>
          <a:pPr algn="ctr"/>
          <a:endParaRPr lang="pt-BR" sz="2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CIRLENE DE AZEVEDO ARAÚJO</a:t>
          </a:r>
        </a:p>
        <a:p>
          <a:pPr marL="0" indent="0" algn="ctr"/>
          <a:r>
            <a:rPr lang="pt-BR" sz="24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Subgerente de Orçamento</a:t>
          </a:r>
          <a:endParaRPr lang="pt-BR" sz="24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4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</a:p>
        <a:p>
          <a:pPr marL="0" indent="0" algn="ctr"/>
          <a:r>
            <a:rPr lang="pt-BR" sz="24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</a:t>
          </a:r>
          <a:r>
            <a:rPr lang="pt-BR" sz="24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Orçamento e Finan</a:t>
          </a:r>
          <a:r>
            <a:rPr lang="pt-BR" sz="24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ças</a:t>
          </a:r>
        </a:p>
        <a:p>
          <a:pPr marL="0" indent="0" algn="ctr"/>
          <a:endParaRPr lang="pt-BR" sz="24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4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</a:p>
        <a:p>
          <a:pPr marL="0" indent="0" algn="ctr"/>
          <a:r>
            <a:rPr lang="pt-BR" sz="24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</a:p>
        <a:p>
          <a:pPr marL="0" indent="0" algn="ctr"/>
          <a:endParaRPr lang="pt-BR" sz="2400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2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317911</xdr:colOff>
      <xdr:row>15</xdr:row>
      <xdr:rowOff>190499</xdr:rowOff>
    </xdr:from>
    <xdr:to>
      <xdr:col>21</xdr:col>
      <xdr:colOff>684067</xdr:colOff>
      <xdr:row>28</xdr:row>
      <xdr:rowOff>207817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4836</xdr:colOff>
      <xdr:row>15</xdr:row>
      <xdr:rowOff>142874</xdr:rowOff>
    </xdr:from>
    <xdr:to>
      <xdr:col>25</xdr:col>
      <xdr:colOff>214312</xdr:colOff>
      <xdr:row>27</xdr:row>
      <xdr:rowOff>99578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214312</xdr:colOff>
      <xdr:row>61</xdr:row>
      <xdr:rowOff>317500</xdr:rowOff>
    </xdr:from>
    <xdr:ext cx="8262937" cy="6635749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3095E01-F313-4A52-A7B4-0515E6D5B113}"/>
            </a:ext>
          </a:extLst>
        </xdr:cNvPr>
        <xdr:cNvSpPr txBox="1"/>
      </xdr:nvSpPr>
      <xdr:spPr>
        <a:xfrm>
          <a:off x="6810375" y="22391688"/>
          <a:ext cx="8262937" cy="66357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>
              <a:latin typeface="Arial" panose="020B0604020202020204" pitchFamily="34" charset="0"/>
              <a:cs typeface="Arial" panose="020B0604020202020204" pitchFamily="34" charset="0"/>
            </a:rPr>
            <a:t>Manaus,</a:t>
          </a:r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 07 de novembro de 2023.</a:t>
          </a:r>
        </a:p>
        <a:p>
          <a:pPr algn="ctr"/>
          <a:endParaRPr lang="pt-BR" sz="20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ELABORADO:</a:t>
          </a:r>
        </a:p>
        <a:p>
          <a:pPr algn="ctr"/>
          <a:r>
            <a:rPr lang="pt-BR" sz="2000" b="1" baseline="0">
              <a:latin typeface="Arial" panose="020B0604020202020204" pitchFamily="34" charset="0"/>
              <a:cs typeface="Arial" panose="020B0604020202020204" pitchFamily="34" charset="0"/>
            </a:rPr>
            <a:t>JOSÉ VICTOR DA SILVA SOUZA</a:t>
          </a:r>
        </a:p>
        <a:p>
          <a:pPr algn="ctr"/>
          <a:r>
            <a:rPr lang="pt-BR" sz="2000" baseline="0">
              <a:latin typeface="Arial" panose="020B0604020202020204" pitchFamily="34" charset="0"/>
              <a:cs typeface="Arial" panose="020B0604020202020204" pitchFamily="34" charset="0"/>
            </a:rPr>
            <a:t>Estagiário</a:t>
          </a: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REVISADO:</a:t>
          </a:r>
          <a:b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CIRLENE DE AZEVEDO ARAÚJO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Subgerente de Orçamento</a:t>
          </a:r>
          <a:endParaRPr lang="pt-BR" sz="2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2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MARIA LEIDE BARBOSA PINTO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Chefe do Departamento de Planejamento, </a:t>
          </a:r>
          <a:r>
            <a:rPr lang="pt-BR" sz="2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Orçamento e Finan</a:t>
          </a:r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ças</a:t>
          </a:r>
        </a:p>
        <a:p>
          <a:pPr marL="0" indent="0" algn="ctr"/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endParaRPr lang="pt-BR" sz="2000" b="1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APROVADO:</a:t>
          </a:r>
        </a:p>
        <a:p>
          <a:pPr marL="0" indent="0" algn="ctr"/>
          <a:r>
            <a:rPr lang="pt-BR" sz="2000" b="1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MÔNICA SALES MOREIRA DE SOUZA</a:t>
          </a:r>
        </a:p>
        <a:p>
          <a:pPr marL="0" indent="0" algn="ctr"/>
          <a:r>
            <a:rPr lang="pt-BR" sz="2000" b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Diretora Administrativa e Financeira </a:t>
          </a:r>
        </a:p>
        <a:p>
          <a:pPr marL="0" indent="0" algn="ctr"/>
          <a:endParaRPr lang="pt-BR" sz="1800" baseline="0">
            <a:solidFill>
              <a:schemeClr val="tx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AD72"/>
  <sheetViews>
    <sheetView showGridLines="0" topLeftCell="D5" zoomScale="25" zoomScaleNormal="25" zoomScalePageLayoutView="30" workbookViewId="0">
      <selection activeCell="E13" sqref="E13"/>
    </sheetView>
  </sheetViews>
  <sheetFormatPr defaultRowHeight="25.5" x14ac:dyDescent="0.35"/>
  <cols>
    <col min="1" max="1" width="23" style="9" bestFit="1" customWidth="1"/>
    <col min="2" max="2" width="59" style="9" customWidth="1"/>
    <col min="3" max="3" width="37.5703125" style="9" customWidth="1"/>
    <col min="4" max="4" width="30.28515625" style="9" customWidth="1"/>
    <col min="5" max="5" width="42.140625" style="9" customWidth="1"/>
    <col min="6" max="6" width="233.85546875" style="9" customWidth="1"/>
    <col min="7" max="7" width="77.140625" style="12" customWidth="1"/>
    <col min="8" max="8" width="28.140625" style="9" customWidth="1"/>
    <col min="9" max="9" width="38.7109375" style="9" customWidth="1"/>
    <col min="10" max="10" width="47.85546875" style="9" customWidth="1"/>
    <col min="11" max="11" width="141.42578125" style="12" customWidth="1"/>
    <col min="12" max="12" width="32" style="9" customWidth="1"/>
    <col min="13" max="13" width="37.140625" style="9" bestFit="1" customWidth="1"/>
    <col min="14" max="14" width="34.5703125" style="9" customWidth="1"/>
    <col min="15" max="15" width="119" style="9" customWidth="1"/>
    <col min="16" max="16" width="9.140625" style="9"/>
    <col min="17" max="17" width="15.5703125" style="9" bestFit="1" customWidth="1"/>
    <col min="18" max="18" width="9.140625" style="9"/>
    <col min="19" max="19" width="18.42578125" style="9" bestFit="1" customWidth="1"/>
    <col min="20" max="29" width="9.140625" style="9"/>
    <col min="30" max="30" width="27" style="9" bestFit="1" customWidth="1"/>
    <col min="31" max="16384" width="9.140625" style="9"/>
  </cols>
  <sheetData>
    <row r="1" spans="1:17" s="2" customFormat="1" ht="43.5" customHeight="1" x14ac:dyDescent="0.25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7" s="2" customFormat="1" ht="26.25" x14ac:dyDescent="0.25">
      <c r="A2" s="81" t="s">
        <v>55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7" s="2" customFormat="1" ht="26.25" x14ac:dyDescent="0.25">
      <c r="A3" s="81" t="s">
        <v>56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7" s="2" customFormat="1" ht="26.25" x14ac:dyDescent="0.25">
      <c r="A4" s="81" t="s">
        <v>57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7" s="2" customFormat="1" ht="26.25" x14ac:dyDescent="0.25">
      <c r="A5" s="81" t="s">
        <v>58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7" s="2" customFormat="1" ht="43.5" customHeight="1" x14ac:dyDescent="0.25">
      <c r="A6" s="81" t="s">
        <v>19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</row>
    <row r="7" spans="1:17" s="2" customFormat="1" ht="43.5" customHeight="1" x14ac:dyDescent="0.25">
      <c r="A7" s="80" t="s">
        <v>91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9" spans="1:17" ht="81" customHeight="1" x14ac:dyDescent="0.35">
      <c r="A9" s="3" t="s">
        <v>0</v>
      </c>
      <c r="B9" s="3" t="s">
        <v>1</v>
      </c>
      <c r="C9" s="3" t="s">
        <v>53</v>
      </c>
      <c r="D9" s="3" t="s">
        <v>2</v>
      </c>
      <c r="E9" s="3" t="s">
        <v>3</v>
      </c>
      <c r="F9" s="4" t="s">
        <v>4</v>
      </c>
      <c r="G9" s="3" t="s">
        <v>5</v>
      </c>
      <c r="H9" s="3" t="s">
        <v>18</v>
      </c>
      <c r="I9" s="5" t="s">
        <v>6</v>
      </c>
      <c r="J9" s="6" t="s">
        <v>7</v>
      </c>
      <c r="K9" s="7" t="s">
        <v>8</v>
      </c>
      <c r="L9" s="7" t="s">
        <v>7</v>
      </c>
      <c r="M9" s="8" t="s">
        <v>9</v>
      </c>
      <c r="N9" s="3" t="s">
        <v>10</v>
      </c>
      <c r="O9" s="3" t="s">
        <v>11</v>
      </c>
    </row>
    <row r="10" spans="1:17" s="46" customFormat="1" ht="105" customHeight="1" x14ac:dyDescent="0.25">
      <c r="A10" s="42">
        <f>ROW(A1)</f>
        <v>1</v>
      </c>
      <c r="B10" s="50" t="s">
        <v>93</v>
      </c>
      <c r="C10" s="61" t="s">
        <v>34</v>
      </c>
      <c r="D10" s="61" t="s">
        <v>34</v>
      </c>
      <c r="E10" s="11" t="s">
        <v>94</v>
      </c>
      <c r="F10" s="69" t="s">
        <v>95</v>
      </c>
      <c r="G10" s="61" t="s">
        <v>96</v>
      </c>
      <c r="H10" s="66">
        <v>100</v>
      </c>
      <c r="I10" s="70">
        <v>23</v>
      </c>
      <c r="J10" s="71">
        <f>H10*I10</f>
        <v>2300</v>
      </c>
      <c r="K10" s="61" t="s">
        <v>97</v>
      </c>
      <c r="L10" s="68">
        <f>J10</f>
        <v>2300</v>
      </c>
      <c r="M10" s="64">
        <v>45205</v>
      </c>
      <c r="N10" s="50" t="s">
        <v>98</v>
      </c>
      <c r="O10" s="61" t="s">
        <v>85</v>
      </c>
      <c r="Q10" s="47"/>
    </row>
    <row r="11" spans="1:17" s="46" customFormat="1" ht="409.5" customHeight="1" x14ac:dyDescent="0.25">
      <c r="A11" s="42">
        <f>ROW(A2)</f>
        <v>2</v>
      </c>
      <c r="B11" s="42" t="s">
        <v>99</v>
      </c>
      <c r="C11" s="44" t="s">
        <v>29</v>
      </c>
      <c r="D11" s="44" t="s">
        <v>16</v>
      </c>
      <c r="E11" s="11" t="s">
        <v>105</v>
      </c>
      <c r="F11" s="75" t="s">
        <v>100</v>
      </c>
      <c r="G11" s="44" t="s">
        <v>101</v>
      </c>
      <c r="H11" s="49">
        <v>4</v>
      </c>
      <c r="I11" s="48">
        <v>17816</v>
      </c>
      <c r="J11" s="45">
        <f t="shared" ref="J11:J34" si="0">H11*I11</f>
        <v>71264</v>
      </c>
      <c r="K11" s="44" t="s">
        <v>102</v>
      </c>
      <c r="L11" s="68">
        <f t="shared" ref="L11:L34" si="1">J11</f>
        <v>71264</v>
      </c>
      <c r="M11" s="43">
        <v>45217</v>
      </c>
      <c r="N11" s="50" t="s">
        <v>103</v>
      </c>
      <c r="O11" s="41" t="s">
        <v>83</v>
      </c>
      <c r="Q11" s="47"/>
    </row>
    <row r="12" spans="1:17" s="46" customFormat="1" ht="110.25" customHeight="1" x14ac:dyDescent="0.25">
      <c r="A12" s="42">
        <f>ROW(A3)</f>
        <v>3</v>
      </c>
      <c r="B12" s="42" t="s">
        <v>104</v>
      </c>
      <c r="C12" s="44" t="s">
        <v>14</v>
      </c>
      <c r="D12" s="44" t="s">
        <v>16</v>
      </c>
      <c r="E12" s="44" t="s">
        <v>127</v>
      </c>
      <c r="F12" s="62" t="s">
        <v>106</v>
      </c>
      <c r="G12" s="61" t="s">
        <v>77</v>
      </c>
      <c r="H12" s="65">
        <v>120</v>
      </c>
      <c r="I12" s="63">
        <v>15.2</v>
      </c>
      <c r="J12" s="45">
        <f t="shared" si="0"/>
        <v>1824</v>
      </c>
      <c r="K12" s="61" t="s">
        <v>97</v>
      </c>
      <c r="L12" s="68">
        <f t="shared" si="1"/>
        <v>1824</v>
      </c>
      <c r="M12" s="64">
        <v>45226</v>
      </c>
      <c r="N12" s="50" t="s">
        <v>107</v>
      </c>
      <c r="O12" s="41" t="s">
        <v>85</v>
      </c>
      <c r="Q12" s="47"/>
    </row>
    <row r="13" spans="1:17" s="46" customFormat="1" ht="91.5" customHeight="1" x14ac:dyDescent="0.25">
      <c r="A13" s="42">
        <v>4</v>
      </c>
      <c r="B13" s="42" t="s">
        <v>104</v>
      </c>
      <c r="C13" s="44" t="s">
        <v>14</v>
      </c>
      <c r="D13" s="44" t="s">
        <v>16</v>
      </c>
      <c r="E13" s="11" t="s">
        <v>187</v>
      </c>
      <c r="F13" s="62" t="s">
        <v>108</v>
      </c>
      <c r="G13" s="61" t="s">
        <v>109</v>
      </c>
      <c r="H13" s="65">
        <v>500</v>
      </c>
      <c r="I13" s="63">
        <v>9.92</v>
      </c>
      <c r="J13" s="45">
        <f t="shared" si="0"/>
        <v>4960</v>
      </c>
      <c r="K13" s="61" t="s">
        <v>97</v>
      </c>
      <c r="L13" s="68">
        <f t="shared" si="1"/>
        <v>4960</v>
      </c>
      <c r="M13" s="64">
        <v>45226</v>
      </c>
      <c r="N13" s="50" t="s">
        <v>110</v>
      </c>
      <c r="O13" s="41" t="s">
        <v>85</v>
      </c>
      <c r="Q13" s="47"/>
    </row>
    <row r="14" spans="1:17" s="46" customFormat="1" ht="105" customHeight="1" x14ac:dyDescent="0.25">
      <c r="A14" s="42">
        <v>5</v>
      </c>
      <c r="B14" s="42" t="s">
        <v>104</v>
      </c>
      <c r="C14" s="44" t="s">
        <v>14</v>
      </c>
      <c r="D14" s="44" t="s">
        <v>16</v>
      </c>
      <c r="E14" s="11" t="s">
        <v>126</v>
      </c>
      <c r="F14" s="62" t="s">
        <v>111</v>
      </c>
      <c r="G14" s="61" t="s">
        <v>112</v>
      </c>
      <c r="H14" s="66">
        <v>4000</v>
      </c>
      <c r="I14" s="63">
        <v>0.33</v>
      </c>
      <c r="J14" s="45">
        <f t="shared" si="0"/>
        <v>1320</v>
      </c>
      <c r="K14" s="61" t="s">
        <v>97</v>
      </c>
      <c r="L14" s="68">
        <f t="shared" si="1"/>
        <v>1320</v>
      </c>
      <c r="M14" s="64">
        <v>45226</v>
      </c>
      <c r="N14" s="50" t="s">
        <v>113</v>
      </c>
      <c r="O14" s="41" t="s">
        <v>85</v>
      </c>
      <c r="Q14" s="47"/>
    </row>
    <row r="15" spans="1:17" s="46" customFormat="1" ht="120.75" customHeight="1" x14ac:dyDescent="0.25">
      <c r="A15" s="42">
        <v>6</v>
      </c>
      <c r="B15" s="42" t="s">
        <v>114</v>
      </c>
      <c r="C15" s="44" t="s">
        <v>14</v>
      </c>
      <c r="D15" s="44" t="s">
        <v>16</v>
      </c>
      <c r="E15" s="11" t="s">
        <v>179</v>
      </c>
      <c r="F15" s="62" t="s">
        <v>115</v>
      </c>
      <c r="G15" s="61" t="s">
        <v>112</v>
      </c>
      <c r="H15" s="66">
        <v>5</v>
      </c>
      <c r="I15" s="63">
        <v>10.4</v>
      </c>
      <c r="J15" s="45">
        <f>H15*I15</f>
        <v>52</v>
      </c>
      <c r="K15" s="61" t="s">
        <v>116</v>
      </c>
      <c r="L15" s="68">
        <f t="shared" si="1"/>
        <v>52</v>
      </c>
      <c r="M15" s="64">
        <v>45226</v>
      </c>
      <c r="N15" s="50" t="s">
        <v>117</v>
      </c>
      <c r="O15" s="41" t="s">
        <v>87</v>
      </c>
    </row>
    <row r="16" spans="1:17" s="46" customFormat="1" ht="120.75" customHeight="1" x14ac:dyDescent="0.25">
      <c r="A16" s="42">
        <v>7</v>
      </c>
      <c r="B16" s="61" t="s">
        <v>114</v>
      </c>
      <c r="C16" s="44" t="s">
        <v>14</v>
      </c>
      <c r="D16" s="61" t="s">
        <v>16</v>
      </c>
      <c r="E16" s="61" t="s">
        <v>180</v>
      </c>
      <c r="F16" s="62" t="s">
        <v>120</v>
      </c>
      <c r="G16" s="61" t="s">
        <v>119</v>
      </c>
      <c r="H16" s="66">
        <v>20</v>
      </c>
      <c r="I16" s="63">
        <v>3.37</v>
      </c>
      <c r="J16" s="45">
        <f t="shared" si="0"/>
        <v>67.400000000000006</v>
      </c>
      <c r="K16" s="61" t="s">
        <v>116</v>
      </c>
      <c r="L16" s="68">
        <f t="shared" si="1"/>
        <v>67.400000000000006</v>
      </c>
      <c r="M16" s="64">
        <v>45229</v>
      </c>
      <c r="N16" s="50" t="s">
        <v>118</v>
      </c>
      <c r="O16" s="41" t="s">
        <v>87</v>
      </c>
      <c r="Q16" s="47"/>
    </row>
    <row r="17" spans="1:30" s="46" customFormat="1" ht="120.75" customHeight="1" x14ac:dyDescent="0.25">
      <c r="A17" s="42">
        <v>8</v>
      </c>
      <c r="B17" s="61" t="s">
        <v>114</v>
      </c>
      <c r="C17" s="44" t="s">
        <v>14</v>
      </c>
      <c r="D17" s="61" t="s">
        <v>16</v>
      </c>
      <c r="E17" s="61" t="s">
        <v>124</v>
      </c>
      <c r="F17" s="62" t="s">
        <v>121</v>
      </c>
      <c r="G17" s="61" t="s">
        <v>119</v>
      </c>
      <c r="H17" s="66">
        <v>20</v>
      </c>
      <c r="I17" s="63">
        <v>3.34</v>
      </c>
      <c r="J17" s="45">
        <f t="shared" si="0"/>
        <v>66.8</v>
      </c>
      <c r="K17" s="61" t="s">
        <v>116</v>
      </c>
      <c r="L17" s="68">
        <f t="shared" si="1"/>
        <v>66.8</v>
      </c>
      <c r="M17" s="64">
        <v>45229</v>
      </c>
      <c r="N17" s="50" t="s">
        <v>118</v>
      </c>
      <c r="O17" s="41" t="s">
        <v>87</v>
      </c>
    </row>
    <row r="18" spans="1:30" s="2" customFormat="1" ht="144.75" customHeight="1" x14ac:dyDescent="0.25">
      <c r="A18" s="42">
        <v>9</v>
      </c>
      <c r="B18" s="61" t="s">
        <v>114</v>
      </c>
      <c r="C18" s="44" t="s">
        <v>14</v>
      </c>
      <c r="D18" s="61" t="s">
        <v>16</v>
      </c>
      <c r="E18" s="61" t="s">
        <v>125</v>
      </c>
      <c r="F18" s="62" t="s">
        <v>122</v>
      </c>
      <c r="G18" s="61" t="s">
        <v>119</v>
      </c>
      <c r="H18" s="66">
        <v>2</v>
      </c>
      <c r="I18" s="63">
        <v>15.35</v>
      </c>
      <c r="J18" s="45">
        <f t="shared" si="0"/>
        <v>30.7</v>
      </c>
      <c r="K18" s="61" t="s">
        <v>116</v>
      </c>
      <c r="L18" s="68">
        <f t="shared" si="1"/>
        <v>30.7</v>
      </c>
      <c r="M18" s="64">
        <v>45229</v>
      </c>
      <c r="N18" s="50" t="s">
        <v>118</v>
      </c>
      <c r="O18" s="41" t="s">
        <v>87</v>
      </c>
    </row>
    <row r="19" spans="1:30" s="2" customFormat="1" ht="144.75" customHeight="1" x14ac:dyDescent="0.25">
      <c r="A19" s="42">
        <v>10</v>
      </c>
      <c r="B19" s="61" t="s">
        <v>114</v>
      </c>
      <c r="C19" s="44" t="s">
        <v>14</v>
      </c>
      <c r="D19" s="61" t="s">
        <v>16</v>
      </c>
      <c r="E19" s="61" t="s">
        <v>124</v>
      </c>
      <c r="F19" s="62" t="s">
        <v>123</v>
      </c>
      <c r="G19" s="61" t="s">
        <v>119</v>
      </c>
      <c r="H19" s="66">
        <v>5</v>
      </c>
      <c r="I19" s="63">
        <v>14.16</v>
      </c>
      <c r="J19" s="45">
        <f t="shared" si="0"/>
        <v>70.8</v>
      </c>
      <c r="K19" s="61" t="s">
        <v>116</v>
      </c>
      <c r="L19" s="68">
        <f t="shared" si="1"/>
        <v>70.8</v>
      </c>
      <c r="M19" s="64">
        <v>45229</v>
      </c>
      <c r="N19" s="50" t="s">
        <v>118</v>
      </c>
      <c r="O19" s="41" t="s">
        <v>87</v>
      </c>
    </row>
    <row r="20" spans="1:30" s="2" customFormat="1" ht="144.75" customHeight="1" x14ac:dyDescent="0.25">
      <c r="A20" s="42">
        <v>1110</v>
      </c>
      <c r="B20" s="61" t="s">
        <v>114</v>
      </c>
      <c r="C20" s="44" t="s">
        <v>14</v>
      </c>
      <c r="D20" s="61" t="s">
        <v>16</v>
      </c>
      <c r="E20" s="61" t="s">
        <v>140</v>
      </c>
      <c r="F20" s="62" t="s">
        <v>130</v>
      </c>
      <c r="G20" s="61" t="s">
        <v>129</v>
      </c>
      <c r="H20" s="66">
        <v>5</v>
      </c>
      <c r="I20" s="63">
        <v>72</v>
      </c>
      <c r="J20" s="45">
        <f t="shared" si="0"/>
        <v>360</v>
      </c>
      <c r="K20" s="61" t="s">
        <v>116</v>
      </c>
      <c r="L20" s="68">
        <f t="shared" si="1"/>
        <v>360</v>
      </c>
      <c r="M20" s="64">
        <v>45229</v>
      </c>
      <c r="N20" s="50" t="s">
        <v>128</v>
      </c>
      <c r="O20" s="41" t="s">
        <v>87</v>
      </c>
    </row>
    <row r="21" spans="1:30" s="2" customFormat="1" ht="144.75" customHeight="1" x14ac:dyDescent="0.25">
      <c r="A21" s="42">
        <v>12</v>
      </c>
      <c r="B21" s="61" t="s">
        <v>114</v>
      </c>
      <c r="C21" s="44" t="s">
        <v>14</v>
      </c>
      <c r="D21" s="61" t="s">
        <v>16</v>
      </c>
      <c r="E21" s="61" t="s">
        <v>181</v>
      </c>
      <c r="F21" s="62" t="s">
        <v>131</v>
      </c>
      <c r="G21" s="61" t="s">
        <v>129</v>
      </c>
      <c r="H21" s="66">
        <v>20</v>
      </c>
      <c r="I21" s="63">
        <v>19.38</v>
      </c>
      <c r="J21" s="45">
        <f t="shared" ref="J21:J28" si="2">H21*I21</f>
        <v>387.59999999999997</v>
      </c>
      <c r="K21" s="61" t="s">
        <v>116</v>
      </c>
      <c r="L21" s="68">
        <f t="shared" ref="L21:L28" si="3">J21</f>
        <v>387.59999999999997</v>
      </c>
      <c r="M21" s="64">
        <v>45229</v>
      </c>
      <c r="N21" s="50" t="s">
        <v>128</v>
      </c>
      <c r="O21" s="41" t="s">
        <v>87</v>
      </c>
    </row>
    <row r="22" spans="1:30" s="2" customFormat="1" ht="144.75" customHeight="1" x14ac:dyDescent="0.25">
      <c r="A22" s="42">
        <v>13</v>
      </c>
      <c r="B22" s="61" t="s">
        <v>114</v>
      </c>
      <c r="C22" s="44" t="s">
        <v>14</v>
      </c>
      <c r="D22" s="61" t="s">
        <v>16</v>
      </c>
      <c r="E22" s="61" t="s">
        <v>182</v>
      </c>
      <c r="F22" s="62" t="s">
        <v>132</v>
      </c>
      <c r="G22" s="61" t="s">
        <v>129</v>
      </c>
      <c r="H22" s="66">
        <v>5</v>
      </c>
      <c r="I22" s="63">
        <v>54</v>
      </c>
      <c r="J22" s="45">
        <f t="shared" si="2"/>
        <v>270</v>
      </c>
      <c r="K22" s="61" t="s">
        <v>116</v>
      </c>
      <c r="L22" s="68">
        <f t="shared" si="3"/>
        <v>270</v>
      </c>
      <c r="M22" s="64">
        <v>45229</v>
      </c>
      <c r="N22" s="50" t="s">
        <v>128</v>
      </c>
      <c r="O22" s="41" t="s">
        <v>87</v>
      </c>
    </row>
    <row r="23" spans="1:30" s="2" customFormat="1" ht="144.75" customHeight="1" x14ac:dyDescent="0.25">
      <c r="A23" s="42">
        <v>14</v>
      </c>
      <c r="B23" s="61" t="s">
        <v>114</v>
      </c>
      <c r="C23" s="44" t="s">
        <v>14</v>
      </c>
      <c r="D23" s="61" t="s">
        <v>16</v>
      </c>
      <c r="E23" s="61" t="s">
        <v>183</v>
      </c>
      <c r="F23" s="62" t="s">
        <v>133</v>
      </c>
      <c r="G23" s="61" t="s">
        <v>129</v>
      </c>
      <c r="H23" s="66">
        <v>5</v>
      </c>
      <c r="I23" s="63">
        <v>76.989999999999995</v>
      </c>
      <c r="J23" s="45">
        <f t="shared" si="2"/>
        <v>384.95</v>
      </c>
      <c r="K23" s="61" t="s">
        <v>116</v>
      </c>
      <c r="L23" s="68">
        <f t="shared" si="3"/>
        <v>384.95</v>
      </c>
      <c r="M23" s="64">
        <v>45229</v>
      </c>
      <c r="N23" s="50" t="s">
        <v>128</v>
      </c>
      <c r="O23" s="41" t="s">
        <v>87</v>
      </c>
    </row>
    <row r="24" spans="1:30" s="2" customFormat="1" ht="144.75" customHeight="1" x14ac:dyDescent="0.25">
      <c r="A24" s="42">
        <v>15</v>
      </c>
      <c r="B24" s="61" t="s">
        <v>114</v>
      </c>
      <c r="C24" s="44" t="s">
        <v>14</v>
      </c>
      <c r="D24" s="61" t="s">
        <v>16</v>
      </c>
      <c r="E24" s="61" t="s">
        <v>184</v>
      </c>
      <c r="F24" s="62" t="s">
        <v>134</v>
      </c>
      <c r="G24" s="61" t="s">
        <v>129</v>
      </c>
      <c r="H24" s="66">
        <v>5</v>
      </c>
      <c r="I24" s="63">
        <v>157.69999999999999</v>
      </c>
      <c r="J24" s="45">
        <f t="shared" si="2"/>
        <v>788.5</v>
      </c>
      <c r="K24" s="61" t="s">
        <v>116</v>
      </c>
      <c r="L24" s="68">
        <f t="shared" si="3"/>
        <v>788.5</v>
      </c>
      <c r="M24" s="64">
        <v>45229</v>
      </c>
      <c r="N24" s="50" t="s">
        <v>128</v>
      </c>
      <c r="O24" s="41" t="s">
        <v>87</v>
      </c>
    </row>
    <row r="25" spans="1:30" s="2" customFormat="1" ht="144.75" customHeight="1" x14ac:dyDescent="0.25">
      <c r="A25" s="42">
        <v>16</v>
      </c>
      <c r="B25" s="61" t="s">
        <v>114</v>
      </c>
      <c r="C25" s="44" t="s">
        <v>14</v>
      </c>
      <c r="D25" s="61" t="s">
        <v>16</v>
      </c>
      <c r="E25" s="61" t="s">
        <v>184</v>
      </c>
      <c r="F25" s="62" t="s">
        <v>135</v>
      </c>
      <c r="G25" s="61" t="s">
        <v>129</v>
      </c>
      <c r="H25" s="66">
        <v>30</v>
      </c>
      <c r="I25" s="63">
        <v>1.7</v>
      </c>
      <c r="J25" s="45">
        <f t="shared" si="2"/>
        <v>51</v>
      </c>
      <c r="K25" s="61" t="s">
        <v>116</v>
      </c>
      <c r="L25" s="68">
        <f t="shared" si="3"/>
        <v>51</v>
      </c>
      <c r="M25" s="64">
        <v>45229</v>
      </c>
      <c r="N25" s="50" t="s">
        <v>128</v>
      </c>
      <c r="O25" s="41" t="s">
        <v>87</v>
      </c>
    </row>
    <row r="26" spans="1:30" ht="144.75" customHeight="1" x14ac:dyDescent="0.35">
      <c r="A26" s="42">
        <v>17</v>
      </c>
      <c r="B26" s="61" t="s">
        <v>114</v>
      </c>
      <c r="C26" s="44" t="s">
        <v>14</v>
      </c>
      <c r="D26" s="61" t="s">
        <v>16</v>
      </c>
      <c r="E26" s="61" t="s">
        <v>185</v>
      </c>
      <c r="F26" s="62" t="s">
        <v>136</v>
      </c>
      <c r="G26" s="61" t="s">
        <v>129</v>
      </c>
      <c r="H26" s="66">
        <v>3</v>
      </c>
      <c r="I26" s="63">
        <v>18.850000000000001</v>
      </c>
      <c r="J26" s="45">
        <f t="shared" si="2"/>
        <v>56.550000000000004</v>
      </c>
      <c r="K26" s="61" t="s">
        <v>116</v>
      </c>
      <c r="L26" s="68">
        <f t="shared" si="3"/>
        <v>56.550000000000004</v>
      </c>
      <c r="M26" s="64">
        <v>45229</v>
      </c>
      <c r="N26" s="50" t="s">
        <v>128</v>
      </c>
      <c r="O26" s="41" t="s">
        <v>87</v>
      </c>
    </row>
    <row r="27" spans="1:30" ht="144.75" customHeight="1" x14ac:dyDescent="0.35">
      <c r="A27" s="42">
        <v>18</v>
      </c>
      <c r="B27" s="61" t="s">
        <v>114</v>
      </c>
      <c r="C27" s="44" t="s">
        <v>14</v>
      </c>
      <c r="D27" s="61" t="s">
        <v>16</v>
      </c>
      <c r="E27" s="61" t="s">
        <v>141</v>
      </c>
      <c r="F27" s="62" t="s">
        <v>137</v>
      </c>
      <c r="G27" s="61" t="s">
        <v>129</v>
      </c>
      <c r="H27" s="66">
        <v>3</v>
      </c>
      <c r="I27" s="63">
        <v>216</v>
      </c>
      <c r="J27" s="45">
        <f t="shared" si="2"/>
        <v>648</v>
      </c>
      <c r="K27" s="61" t="s">
        <v>116</v>
      </c>
      <c r="L27" s="68">
        <f t="shared" si="3"/>
        <v>648</v>
      </c>
      <c r="M27" s="64">
        <v>45229</v>
      </c>
      <c r="N27" s="50" t="s">
        <v>128</v>
      </c>
      <c r="O27" s="41" t="s">
        <v>87</v>
      </c>
    </row>
    <row r="28" spans="1:30" ht="144.75" customHeight="1" x14ac:dyDescent="0.35">
      <c r="A28" s="42">
        <v>19</v>
      </c>
      <c r="B28" s="61" t="s">
        <v>114</v>
      </c>
      <c r="C28" s="44" t="s">
        <v>14</v>
      </c>
      <c r="D28" s="61" t="s">
        <v>16</v>
      </c>
      <c r="E28" s="61" t="s">
        <v>183</v>
      </c>
      <c r="F28" s="62" t="s">
        <v>138</v>
      </c>
      <c r="G28" s="61" t="s">
        <v>129</v>
      </c>
      <c r="H28" s="66">
        <v>5</v>
      </c>
      <c r="I28" s="63">
        <v>38</v>
      </c>
      <c r="J28" s="45">
        <f t="shared" si="2"/>
        <v>190</v>
      </c>
      <c r="K28" s="61" t="s">
        <v>116</v>
      </c>
      <c r="L28" s="68">
        <f t="shared" si="3"/>
        <v>190</v>
      </c>
      <c r="M28" s="64">
        <v>45229</v>
      </c>
      <c r="N28" s="50" t="s">
        <v>128</v>
      </c>
      <c r="O28" s="41" t="s">
        <v>87</v>
      </c>
      <c r="AD28" s="76"/>
    </row>
    <row r="29" spans="1:30" ht="144.75" customHeight="1" x14ac:dyDescent="0.35">
      <c r="A29" s="10">
        <v>20</v>
      </c>
      <c r="B29" s="50" t="s">
        <v>139</v>
      </c>
      <c r="C29" s="44" t="s">
        <v>14</v>
      </c>
      <c r="D29" s="61" t="s">
        <v>16</v>
      </c>
      <c r="E29" s="61" t="s">
        <v>186</v>
      </c>
      <c r="F29" s="62" t="s">
        <v>144</v>
      </c>
      <c r="G29" s="61" t="s">
        <v>142</v>
      </c>
      <c r="H29" s="66">
        <v>2</v>
      </c>
      <c r="I29" s="63">
        <v>43.5</v>
      </c>
      <c r="J29" s="45">
        <f t="shared" si="0"/>
        <v>87</v>
      </c>
      <c r="K29" s="61" t="s">
        <v>54</v>
      </c>
      <c r="L29" s="68">
        <f t="shared" si="1"/>
        <v>87</v>
      </c>
      <c r="M29" s="64">
        <v>45229</v>
      </c>
      <c r="N29" s="50" t="s">
        <v>143</v>
      </c>
      <c r="O29" s="41" t="s">
        <v>87</v>
      </c>
    </row>
    <row r="30" spans="1:30" ht="114.75" customHeight="1" x14ac:dyDescent="0.35">
      <c r="A30" s="42">
        <v>21</v>
      </c>
      <c r="B30" s="50" t="s">
        <v>139</v>
      </c>
      <c r="C30" s="44" t="s">
        <v>14</v>
      </c>
      <c r="D30" s="61" t="s">
        <v>16</v>
      </c>
      <c r="E30" s="61" t="s">
        <v>146</v>
      </c>
      <c r="F30" s="62" t="s">
        <v>147</v>
      </c>
      <c r="G30" s="61" t="s">
        <v>145</v>
      </c>
      <c r="H30" s="66">
        <v>6</v>
      </c>
      <c r="I30" s="63">
        <v>29</v>
      </c>
      <c r="J30" s="45">
        <f t="shared" si="0"/>
        <v>174</v>
      </c>
      <c r="K30" s="61" t="s">
        <v>54</v>
      </c>
      <c r="L30" s="68">
        <f t="shared" si="1"/>
        <v>174</v>
      </c>
      <c r="M30" s="64">
        <v>45229</v>
      </c>
      <c r="N30" s="50" t="s">
        <v>148</v>
      </c>
      <c r="O30" s="50" t="s">
        <v>88</v>
      </c>
    </row>
    <row r="31" spans="1:30" ht="381.75" customHeight="1" x14ac:dyDescent="0.35">
      <c r="A31" s="10">
        <v>22</v>
      </c>
      <c r="B31" s="50" t="s">
        <v>150</v>
      </c>
      <c r="C31" s="64" t="s">
        <v>16</v>
      </c>
      <c r="D31" s="61" t="s">
        <v>16</v>
      </c>
      <c r="E31" s="61" t="s">
        <v>153</v>
      </c>
      <c r="F31" s="62" t="s">
        <v>151</v>
      </c>
      <c r="G31" s="61" t="s">
        <v>152</v>
      </c>
      <c r="H31" s="66">
        <v>2</v>
      </c>
      <c r="I31" s="63">
        <v>89000</v>
      </c>
      <c r="J31" s="45">
        <f t="shared" si="0"/>
        <v>178000</v>
      </c>
      <c r="K31" s="61" t="s">
        <v>68</v>
      </c>
      <c r="L31" s="68">
        <f t="shared" si="1"/>
        <v>178000</v>
      </c>
      <c r="M31" s="64">
        <v>45229</v>
      </c>
      <c r="N31" s="50" t="s">
        <v>149</v>
      </c>
      <c r="O31" s="50" t="s">
        <v>83</v>
      </c>
    </row>
    <row r="32" spans="1:30" ht="404.25" customHeight="1" x14ac:dyDescent="0.35">
      <c r="A32" s="10">
        <v>23</v>
      </c>
      <c r="B32" s="50" t="s">
        <v>150</v>
      </c>
      <c r="C32" s="64" t="s">
        <v>16</v>
      </c>
      <c r="D32" s="61" t="s">
        <v>16</v>
      </c>
      <c r="E32" s="61" t="s">
        <v>153</v>
      </c>
      <c r="F32" s="62" t="s">
        <v>154</v>
      </c>
      <c r="G32" s="61" t="s">
        <v>156</v>
      </c>
      <c r="H32" s="66">
        <v>2</v>
      </c>
      <c r="I32" s="63">
        <v>44499.9</v>
      </c>
      <c r="J32" s="45">
        <f t="shared" si="0"/>
        <v>88999.8</v>
      </c>
      <c r="K32" s="61" t="s">
        <v>68</v>
      </c>
      <c r="L32" s="68">
        <f t="shared" si="1"/>
        <v>88999.8</v>
      </c>
      <c r="M32" s="64">
        <v>45229</v>
      </c>
      <c r="N32" s="50" t="s">
        <v>155</v>
      </c>
      <c r="O32" s="50" t="s">
        <v>83</v>
      </c>
    </row>
    <row r="33" spans="1:15" ht="129.75" customHeight="1" x14ac:dyDescent="0.35">
      <c r="A33" s="10">
        <v>24</v>
      </c>
      <c r="B33" s="50" t="s">
        <v>157</v>
      </c>
      <c r="C33" s="64" t="s">
        <v>29</v>
      </c>
      <c r="D33" s="61" t="s">
        <v>29</v>
      </c>
      <c r="E33" s="61" t="s">
        <v>158</v>
      </c>
      <c r="F33" s="62" t="s">
        <v>159</v>
      </c>
      <c r="G33" s="61" t="s">
        <v>160</v>
      </c>
      <c r="H33" s="66">
        <v>2560</v>
      </c>
      <c r="I33" s="63">
        <v>5.5</v>
      </c>
      <c r="J33" s="45">
        <f t="shared" si="0"/>
        <v>14080</v>
      </c>
      <c r="K33" s="61" t="s">
        <v>176</v>
      </c>
      <c r="L33" s="68">
        <f t="shared" si="1"/>
        <v>14080</v>
      </c>
      <c r="M33" s="64">
        <v>45229</v>
      </c>
      <c r="N33" s="50" t="s">
        <v>161</v>
      </c>
      <c r="O33" s="50" t="s">
        <v>83</v>
      </c>
    </row>
    <row r="34" spans="1:15" ht="129.75" customHeight="1" x14ac:dyDescent="0.35">
      <c r="A34" s="42">
        <v>25</v>
      </c>
      <c r="B34" s="50" t="s">
        <v>162</v>
      </c>
      <c r="C34" s="64" t="s">
        <v>34</v>
      </c>
      <c r="D34" s="61" t="s">
        <v>34</v>
      </c>
      <c r="E34" s="61" t="s">
        <v>163</v>
      </c>
      <c r="F34" s="62" t="s">
        <v>166</v>
      </c>
      <c r="G34" s="61" t="s">
        <v>86</v>
      </c>
      <c r="H34" s="66">
        <v>20</v>
      </c>
      <c r="I34" s="63">
        <v>5.5</v>
      </c>
      <c r="J34" s="45">
        <f t="shared" si="0"/>
        <v>110</v>
      </c>
      <c r="K34" s="61" t="s">
        <v>78</v>
      </c>
      <c r="L34" s="68">
        <f t="shared" si="1"/>
        <v>110</v>
      </c>
      <c r="M34" s="64">
        <v>45230</v>
      </c>
      <c r="N34" s="50" t="s">
        <v>164</v>
      </c>
      <c r="O34" s="61" t="s">
        <v>165</v>
      </c>
    </row>
    <row r="35" spans="1:15" ht="129.75" customHeight="1" x14ac:dyDescent="0.35">
      <c r="A35" s="42">
        <v>26</v>
      </c>
      <c r="B35" s="50" t="s">
        <v>162</v>
      </c>
      <c r="C35" s="64" t="s">
        <v>34</v>
      </c>
      <c r="D35" s="61" t="s">
        <v>34</v>
      </c>
      <c r="E35" s="61" t="s">
        <v>163</v>
      </c>
      <c r="F35" s="62" t="s">
        <v>167</v>
      </c>
      <c r="G35" s="61" t="s">
        <v>86</v>
      </c>
      <c r="H35" s="66">
        <v>50</v>
      </c>
      <c r="I35" s="63">
        <v>21.8</v>
      </c>
      <c r="J35" s="45">
        <f t="shared" ref="J35:J42" si="4">H35*I35</f>
        <v>1090</v>
      </c>
      <c r="K35" s="61" t="s">
        <v>78</v>
      </c>
      <c r="L35" s="68">
        <f t="shared" ref="L35:L42" si="5">J35</f>
        <v>1090</v>
      </c>
      <c r="M35" s="64">
        <v>45230</v>
      </c>
      <c r="N35" s="50" t="s">
        <v>164</v>
      </c>
      <c r="O35" s="61" t="s">
        <v>165</v>
      </c>
    </row>
    <row r="36" spans="1:15" ht="129.75" customHeight="1" x14ac:dyDescent="0.35">
      <c r="A36" s="42">
        <v>27</v>
      </c>
      <c r="B36" s="50" t="s">
        <v>162</v>
      </c>
      <c r="C36" s="64" t="s">
        <v>34</v>
      </c>
      <c r="D36" s="61" t="s">
        <v>34</v>
      </c>
      <c r="E36" s="61" t="s">
        <v>163</v>
      </c>
      <c r="F36" s="62" t="s">
        <v>168</v>
      </c>
      <c r="G36" s="61" t="s">
        <v>86</v>
      </c>
      <c r="H36" s="66">
        <v>3</v>
      </c>
      <c r="I36" s="63">
        <v>28.5</v>
      </c>
      <c r="J36" s="45">
        <f t="shared" si="4"/>
        <v>85.5</v>
      </c>
      <c r="K36" s="61" t="s">
        <v>78</v>
      </c>
      <c r="L36" s="68">
        <f t="shared" si="5"/>
        <v>85.5</v>
      </c>
      <c r="M36" s="64">
        <v>45230</v>
      </c>
      <c r="N36" s="50" t="s">
        <v>164</v>
      </c>
      <c r="O36" s="61" t="s">
        <v>165</v>
      </c>
    </row>
    <row r="37" spans="1:15" ht="129.75" customHeight="1" x14ac:dyDescent="0.35">
      <c r="A37" s="42">
        <v>28</v>
      </c>
      <c r="B37" s="50" t="s">
        <v>162</v>
      </c>
      <c r="C37" s="64" t="s">
        <v>34</v>
      </c>
      <c r="D37" s="61" t="s">
        <v>34</v>
      </c>
      <c r="E37" s="61" t="s">
        <v>163</v>
      </c>
      <c r="F37" s="62" t="s">
        <v>169</v>
      </c>
      <c r="G37" s="61" t="s">
        <v>86</v>
      </c>
      <c r="H37" s="66">
        <v>25</v>
      </c>
      <c r="I37" s="63">
        <v>349</v>
      </c>
      <c r="J37" s="45">
        <f t="shared" si="4"/>
        <v>8725</v>
      </c>
      <c r="K37" s="61" t="s">
        <v>78</v>
      </c>
      <c r="L37" s="68">
        <f t="shared" si="5"/>
        <v>8725</v>
      </c>
      <c r="M37" s="64">
        <v>45230</v>
      </c>
      <c r="N37" s="50" t="s">
        <v>164</v>
      </c>
      <c r="O37" s="61" t="s">
        <v>165</v>
      </c>
    </row>
    <row r="38" spans="1:15" ht="129.75" customHeight="1" x14ac:dyDescent="0.35">
      <c r="A38" s="42">
        <v>29</v>
      </c>
      <c r="B38" s="50" t="s">
        <v>162</v>
      </c>
      <c r="C38" s="64" t="s">
        <v>34</v>
      </c>
      <c r="D38" s="61" t="s">
        <v>34</v>
      </c>
      <c r="E38" s="61" t="s">
        <v>163</v>
      </c>
      <c r="F38" s="62" t="s">
        <v>170</v>
      </c>
      <c r="G38" s="61" t="s">
        <v>86</v>
      </c>
      <c r="H38" s="66">
        <v>20</v>
      </c>
      <c r="I38" s="63">
        <v>9</v>
      </c>
      <c r="J38" s="45">
        <f t="shared" si="4"/>
        <v>180</v>
      </c>
      <c r="K38" s="61" t="s">
        <v>78</v>
      </c>
      <c r="L38" s="68">
        <f t="shared" si="5"/>
        <v>180</v>
      </c>
      <c r="M38" s="64">
        <v>45230</v>
      </c>
      <c r="N38" s="50" t="s">
        <v>164</v>
      </c>
      <c r="O38" s="61" t="s">
        <v>165</v>
      </c>
    </row>
    <row r="39" spans="1:15" ht="129.75" customHeight="1" x14ac:dyDescent="0.35">
      <c r="A39" s="42">
        <v>30</v>
      </c>
      <c r="B39" s="50" t="s">
        <v>162</v>
      </c>
      <c r="C39" s="64" t="s">
        <v>34</v>
      </c>
      <c r="D39" s="61" t="s">
        <v>34</v>
      </c>
      <c r="E39" s="61" t="s">
        <v>163</v>
      </c>
      <c r="F39" s="62" t="s">
        <v>171</v>
      </c>
      <c r="G39" s="61" t="s">
        <v>86</v>
      </c>
      <c r="H39" s="66">
        <v>10</v>
      </c>
      <c r="I39" s="63">
        <v>29.5</v>
      </c>
      <c r="J39" s="45">
        <f t="shared" si="4"/>
        <v>295</v>
      </c>
      <c r="K39" s="61" t="s">
        <v>78</v>
      </c>
      <c r="L39" s="68">
        <f t="shared" si="5"/>
        <v>295</v>
      </c>
      <c r="M39" s="64">
        <v>45230</v>
      </c>
      <c r="N39" s="50" t="s">
        <v>164</v>
      </c>
      <c r="O39" s="61" t="s">
        <v>165</v>
      </c>
    </row>
    <row r="40" spans="1:15" ht="129.75" customHeight="1" x14ac:dyDescent="0.35">
      <c r="A40" s="42">
        <v>31</v>
      </c>
      <c r="B40" s="50" t="s">
        <v>162</v>
      </c>
      <c r="C40" s="64" t="s">
        <v>34</v>
      </c>
      <c r="D40" s="61" t="s">
        <v>34</v>
      </c>
      <c r="E40" s="61" t="s">
        <v>163</v>
      </c>
      <c r="F40" s="62" t="s">
        <v>172</v>
      </c>
      <c r="G40" s="61" t="s">
        <v>86</v>
      </c>
      <c r="H40" s="66">
        <v>4</v>
      </c>
      <c r="I40" s="63">
        <v>42.45</v>
      </c>
      <c r="J40" s="45">
        <f t="shared" si="4"/>
        <v>169.8</v>
      </c>
      <c r="K40" s="61" t="s">
        <v>78</v>
      </c>
      <c r="L40" s="68">
        <f t="shared" si="5"/>
        <v>169.8</v>
      </c>
      <c r="M40" s="64">
        <v>45230</v>
      </c>
      <c r="N40" s="50" t="s">
        <v>164</v>
      </c>
      <c r="O40" s="61" t="s">
        <v>165</v>
      </c>
    </row>
    <row r="41" spans="1:15" ht="129.75" customHeight="1" x14ac:dyDescent="0.35">
      <c r="A41" s="42">
        <v>32</v>
      </c>
      <c r="B41" s="50" t="s">
        <v>162</v>
      </c>
      <c r="C41" s="64" t="s">
        <v>34</v>
      </c>
      <c r="D41" s="61" t="s">
        <v>34</v>
      </c>
      <c r="E41" s="61" t="s">
        <v>163</v>
      </c>
      <c r="F41" s="62" t="s">
        <v>173</v>
      </c>
      <c r="G41" s="61" t="s">
        <v>86</v>
      </c>
      <c r="H41" s="66">
        <v>2</v>
      </c>
      <c r="I41" s="63">
        <v>134</v>
      </c>
      <c r="J41" s="45">
        <f t="shared" si="4"/>
        <v>268</v>
      </c>
      <c r="K41" s="61" t="s">
        <v>78</v>
      </c>
      <c r="L41" s="68">
        <f t="shared" si="5"/>
        <v>268</v>
      </c>
      <c r="M41" s="64">
        <v>45230</v>
      </c>
      <c r="N41" s="50" t="s">
        <v>164</v>
      </c>
      <c r="O41" s="61" t="s">
        <v>165</v>
      </c>
    </row>
    <row r="42" spans="1:15" ht="129.75" customHeight="1" x14ac:dyDescent="0.35">
      <c r="A42" s="42">
        <v>33</v>
      </c>
      <c r="B42" s="50" t="s">
        <v>162</v>
      </c>
      <c r="C42" s="64" t="s">
        <v>34</v>
      </c>
      <c r="D42" s="61" t="s">
        <v>34</v>
      </c>
      <c r="E42" s="61" t="s">
        <v>163</v>
      </c>
      <c r="F42" s="62" t="s">
        <v>174</v>
      </c>
      <c r="G42" s="61" t="s">
        <v>86</v>
      </c>
      <c r="H42" s="66">
        <v>3</v>
      </c>
      <c r="I42" s="63">
        <v>325.2</v>
      </c>
      <c r="J42" s="45">
        <f t="shared" si="4"/>
        <v>975.59999999999991</v>
      </c>
      <c r="K42" s="61" t="s">
        <v>78</v>
      </c>
      <c r="L42" s="68">
        <f t="shared" si="5"/>
        <v>975.59999999999991</v>
      </c>
      <c r="M42" s="64">
        <v>45230</v>
      </c>
      <c r="N42" s="50" t="s">
        <v>164</v>
      </c>
      <c r="O42" s="61" t="s">
        <v>165</v>
      </c>
    </row>
    <row r="43" spans="1:15" ht="54.75" customHeight="1" x14ac:dyDescent="0.4">
      <c r="I43" s="31" t="s">
        <v>20</v>
      </c>
      <c r="J43" s="31">
        <f>SUM(J10:J42)</f>
        <v>378331.99999999994</v>
      </c>
      <c r="K43" s="29"/>
      <c r="L43" s="76"/>
    </row>
    <row r="44" spans="1:15" ht="198.75" customHeight="1" x14ac:dyDescent="0.35">
      <c r="H44" s="35"/>
      <c r="I44" s="28"/>
      <c r="J44" s="28">
        <v>24636.54</v>
      </c>
      <c r="K44" s="39"/>
      <c r="L44" s="35"/>
      <c r="M44" s="35"/>
    </row>
    <row r="45" spans="1:15" ht="198.75" customHeight="1" x14ac:dyDescent="0.35">
      <c r="H45" s="35"/>
      <c r="I45" s="28"/>
      <c r="J45" s="28">
        <v>16200</v>
      </c>
      <c r="K45" s="39"/>
      <c r="L45" s="35"/>
      <c r="M45" s="35"/>
    </row>
    <row r="46" spans="1:15" ht="198.75" customHeight="1" x14ac:dyDescent="0.35">
      <c r="H46" s="35"/>
      <c r="I46" s="28"/>
      <c r="J46" s="38">
        <v>13474.75</v>
      </c>
      <c r="K46" s="39"/>
      <c r="L46" s="35"/>
      <c r="M46" s="15"/>
    </row>
    <row r="47" spans="1:15" ht="198.75" customHeight="1" x14ac:dyDescent="0.35">
      <c r="H47" s="35"/>
      <c r="I47" s="28"/>
      <c r="J47" s="38">
        <v>10713.11</v>
      </c>
      <c r="K47" s="39"/>
      <c r="L47" s="35"/>
      <c r="M47" s="15"/>
    </row>
    <row r="48" spans="1:15" ht="198.75" customHeight="1" x14ac:dyDescent="0.35">
      <c r="H48" s="35"/>
      <c r="I48" s="34"/>
      <c r="J48" s="38">
        <v>8584.6200000000008</v>
      </c>
      <c r="K48" s="39"/>
      <c r="L48" s="35"/>
      <c r="M48" s="38">
        <f>1873432.85+124768.55</f>
        <v>1998201.4000000001</v>
      </c>
    </row>
    <row r="49" spans="7:13" ht="198.75" customHeight="1" x14ac:dyDescent="0.35">
      <c r="H49" s="35"/>
      <c r="I49" s="35"/>
      <c r="J49" s="38">
        <v>5012.63</v>
      </c>
      <c r="K49" s="39"/>
      <c r="L49" s="35"/>
      <c r="M49" s="15"/>
    </row>
    <row r="50" spans="7:13" ht="198.75" customHeight="1" x14ac:dyDescent="0.35">
      <c r="G50" s="72"/>
      <c r="H50" s="73"/>
      <c r="I50" s="73"/>
      <c r="J50" s="74">
        <v>126265.08</v>
      </c>
      <c r="K50" s="39"/>
      <c r="L50" s="35"/>
      <c r="M50" s="40" t="e">
        <f>M48-J57</f>
        <v>#REF!</v>
      </c>
    </row>
    <row r="51" spans="7:13" ht="198.75" customHeight="1" x14ac:dyDescent="0.35">
      <c r="G51" s="72"/>
      <c r="H51" s="73"/>
      <c r="I51" s="73"/>
      <c r="J51" s="74">
        <v>92795.55</v>
      </c>
      <c r="K51" s="39"/>
      <c r="L51" s="35"/>
      <c r="M51" s="15"/>
    </row>
    <row r="52" spans="7:13" ht="198.75" customHeight="1" x14ac:dyDescent="0.35">
      <c r="G52" s="72"/>
      <c r="H52" s="73"/>
      <c r="I52" s="73"/>
      <c r="J52" s="74">
        <v>21943.94</v>
      </c>
      <c r="K52" s="39"/>
      <c r="L52" s="35"/>
      <c r="M52" s="15"/>
    </row>
    <row r="53" spans="7:13" ht="198.75" customHeight="1" x14ac:dyDescent="0.35">
      <c r="G53" s="72"/>
      <c r="H53" s="73"/>
      <c r="I53" s="73"/>
      <c r="J53" s="74">
        <v>1097.19</v>
      </c>
      <c r="K53" s="39"/>
      <c r="L53" s="35"/>
      <c r="M53" s="15"/>
    </row>
    <row r="54" spans="7:13" ht="198.75" customHeight="1" x14ac:dyDescent="0.35">
      <c r="H54" s="35"/>
      <c r="I54" s="35"/>
      <c r="J54" s="15"/>
      <c r="K54" s="39"/>
      <c r="L54" s="35"/>
      <c r="M54" s="15"/>
    </row>
    <row r="55" spans="7:13" ht="198.75" customHeight="1" x14ac:dyDescent="0.35">
      <c r="H55" s="35"/>
      <c r="I55" s="35"/>
      <c r="J55" s="38">
        <f>SUM(J43:J53)</f>
        <v>699055.4099999998</v>
      </c>
      <c r="K55" s="39"/>
      <c r="L55" s="35"/>
      <c r="M55" s="15"/>
    </row>
    <row r="56" spans="7:13" ht="198.75" customHeight="1" x14ac:dyDescent="0.35">
      <c r="H56" s="35"/>
      <c r="I56" s="35"/>
      <c r="J56" s="15"/>
      <c r="K56" s="39"/>
      <c r="L56" s="35"/>
      <c r="M56" s="15"/>
    </row>
    <row r="57" spans="7:13" ht="198.75" customHeight="1" x14ac:dyDescent="0.35">
      <c r="H57" s="35"/>
      <c r="I57" s="35"/>
      <c r="J57" s="40" t="e">
        <f>#REF!+J55</f>
        <v>#REF!</v>
      </c>
      <c r="K57" s="39"/>
      <c r="L57" s="35"/>
      <c r="M57" s="15"/>
    </row>
    <row r="58" spans="7:13" x14ac:dyDescent="0.35">
      <c r="H58" s="35"/>
      <c r="I58" s="35"/>
      <c r="J58" s="36"/>
      <c r="K58" s="37"/>
      <c r="L58" s="35"/>
      <c r="M58" s="35"/>
    </row>
    <row r="59" spans="7:13" x14ac:dyDescent="0.35">
      <c r="H59" s="35"/>
      <c r="I59" s="35"/>
      <c r="J59" s="35"/>
      <c r="K59" s="37"/>
      <c r="L59" s="35"/>
      <c r="M59" s="35"/>
    </row>
    <row r="60" spans="7:13" x14ac:dyDescent="0.35">
      <c r="H60" s="35"/>
      <c r="I60" s="35"/>
      <c r="J60" s="35"/>
      <c r="K60" s="37"/>
      <c r="L60" s="35"/>
      <c r="M60" s="35"/>
    </row>
    <row r="61" spans="7:13" x14ac:dyDescent="0.35">
      <c r="H61" s="35"/>
      <c r="I61" s="35"/>
      <c r="J61" s="35"/>
      <c r="K61" s="37"/>
      <c r="L61" s="35"/>
      <c r="M61" s="35"/>
    </row>
    <row r="62" spans="7:13" x14ac:dyDescent="0.35">
      <c r="H62" s="35"/>
      <c r="I62" s="35"/>
      <c r="J62" s="35"/>
      <c r="K62" s="37"/>
      <c r="L62" s="35"/>
      <c r="M62" s="35"/>
    </row>
    <row r="63" spans="7:13" x14ac:dyDescent="0.35">
      <c r="H63" s="35"/>
      <c r="I63" s="35"/>
      <c r="J63" s="35"/>
      <c r="K63" s="37"/>
      <c r="L63" s="35"/>
      <c r="M63" s="35"/>
    </row>
    <row r="64" spans="7:13" x14ac:dyDescent="0.35">
      <c r="H64" s="35"/>
      <c r="I64" s="35"/>
      <c r="J64" s="35"/>
      <c r="K64" s="37"/>
      <c r="L64" s="35"/>
      <c r="M64" s="35"/>
    </row>
    <row r="65" spans="8:13" x14ac:dyDescent="0.35">
      <c r="H65" s="35"/>
      <c r="I65" s="35"/>
      <c r="J65" s="35"/>
      <c r="K65" s="37"/>
      <c r="L65" s="35"/>
      <c r="M65" s="35"/>
    </row>
    <row r="66" spans="8:13" x14ac:dyDescent="0.35">
      <c r="I66" s="30"/>
      <c r="J66" s="30"/>
      <c r="K66" s="29"/>
    </row>
    <row r="67" spans="8:13" x14ac:dyDescent="0.35">
      <c r="I67" s="30"/>
      <c r="J67" s="30"/>
      <c r="K67" s="29"/>
    </row>
    <row r="68" spans="8:13" x14ac:dyDescent="0.35">
      <c r="I68" s="30"/>
      <c r="J68" s="30"/>
      <c r="K68" s="29"/>
    </row>
    <row r="69" spans="8:13" x14ac:dyDescent="0.35">
      <c r="I69" s="30"/>
      <c r="J69" s="30"/>
      <c r="K69" s="29"/>
    </row>
    <row r="70" spans="8:13" x14ac:dyDescent="0.35">
      <c r="I70" s="30"/>
      <c r="J70" s="30"/>
      <c r="K70" s="29"/>
    </row>
    <row r="71" spans="8:13" x14ac:dyDescent="0.35">
      <c r="I71" s="30"/>
      <c r="J71" s="30"/>
      <c r="K71" s="29"/>
    </row>
    <row r="72" spans="8:13" x14ac:dyDescent="0.35">
      <c r="I72" s="30"/>
      <c r="J72" s="30"/>
      <c r="K72" s="29"/>
    </row>
  </sheetData>
  <autoFilter ref="A9:O43" xr:uid="{00000000-0009-0000-0000-000000000000}"/>
  <mergeCells count="7">
    <mergeCell ref="A7:O7"/>
    <mergeCell ref="A1:O1"/>
    <mergeCell ref="A2:O2"/>
    <mergeCell ref="A3:O3"/>
    <mergeCell ref="A5:O5"/>
    <mergeCell ref="A6:O6"/>
    <mergeCell ref="A4:O4"/>
  </mergeCells>
  <phoneticPr fontId="6" type="noConversion"/>
  <pageMargins left="0.70866141732283472" right="0.70866141732283472" top="0.86614173228346458" bottom="0.74803149606299213" header="0.31496062992125984" footer="0.31496062992125984"/>
  <pageSetup paperSize="9" scale="1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L65"/>
  <sheetViews>
    <sheetView showGridLines="0" tabSelected="1" topLeftCell="A4" zoomScale="40" zoomScaleNormal="40" zoomScaleSheetLayoutView="20" zoomScalePageLayoutView="40" workbookViewId="0">
      <selection activeCell="R15" sqref="R15"/>
    </sheetView>
  </sheetViews>
  <sheetFormatPr defaultRowHeight="35.1" customHeight="1" x14ac:dyDescent="0.4"/>
  <cols>
    <col min="1" max="3" width="10.7109375" style="9" customWidth="1"/>
    <col min="4" max="6" width="14.7109375" style="9" customWidth="1"/>
    <col min="7" max="7" width="10.7109375" style="9" customWidth="1"/>
    <col min="8" max="8" width="12" style="9" customWidth="1"/>
    <col min="9" max="11" width="10.7109375" style="9" customWidth="1"/>
    <col min="12" max="12" width="15" style="9" customWidth="1"/>
    <col min="13" max="13" width="10.7109375" style="9" customWidth="1"/>
    <col min="14" max="14" width="28.7109375" style="9" customWidth="1"/>
    <col min="15" max="16" width="14.7109375" style="9" customWidth="1"/>
    <col min="17" max="17" width="10.7109375" style="9" customWidth="1"/>
    <col min="18" max="18" width="29.42578125" style="9" bestFit="1" customWidth="1"/>
    <col min="19" max="19" width="18" style="9" customWidth="1"/>
    <col min="20" max="23" width="10.7109375" style="9" customWidth="1"/>
    <col min="24" max="24" width="10.7109375" style="9" hidden="1" customWidth="1"/>
    <col min="25" max="25" width="0.5703125" style="14" customWidth="1"/>
    <col min="26" max="26" width="26.5703125" style="56" bestFit="1" customWidth="1"/>
    <col min="27" max="27" width="21.5703125" style="56" bestFit="1" customWidth="1"/>
    <col min="28" max="16384" width="9.140625" style="9"/>
  </cols>
  <sheetData>
    <row r="1" spans="1:38" ht="35.1" customHeight="1" x14ac:dyDescent="0.4">
      <c r="Z1" s="35"/>
      <c r="AA1" s="35"/>
      <c r="AB1" s="35"/>
      <c r="AC1" s="35"/>
      <c r="AD1" s="35"/>
      <c r="AE1" s="35"/>
    </row>
    <row r="2" spans="1:38" s="15" customFormat="1" ht="35.1" customHeight="1" x14ac:dyDescent="0.4">
      <c r="A2" s="9"/>
      <c r="B2" s="91" t="s">
        <v>17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14"/>
      <c r="Z2" s="59" t="s">
        <v>29</v>
      </c>
      <c r="AA2" s="77">
        <f>N19</f>
        <v>3.7735849056603772E-2</v>
      </c>
      <c r="AC2" s="35"/>
      <c r="AD2" s="35"/>
      <c r="AE2" s="35"/>
    </row>
    <row r="3" spans="1:38" s="15" customFormat="1" ht="35.1" customHeight="1" x14ac:dyDescent="0.4">
      <c r="A3" s="9"/>
      <c r="B3" s="81" t="s">
        <v>21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14"/>
      <c r="Z3" s="59" t="s">
        <v>14</v>
      </c>
      <c r="AA3" s="77">
        <f>N18</f>
        <v>0.35849056603773582</v>
      </c>
      <c r="AC3" s="35"/>
      <c r="AD3" s="35"/>
      <c r="AE3" s="35"/>
    </row>
    <row r="4" spans="1:38" s="15" customFormat="1" ht="35.1" customHeight="1" x14ac:dyDescent="0.4">
      <c r="A4" s="9"/>
      <c r="B4" s="81" t="s">
        <v>56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14"/>
      <c r="Z4" s="59" t="s">
        <v>16</v>
      </c>
      <c r="AA4" s="77">
        <f>N23</f>
        <v>0.41509433962264153</v>
      </c>
      <c r="AC4" s="35"/>
      <c r="AD4" s="35"/>
      <c r="AE4" s="35"/>
    </row>
    <row r="5" spans="1:38" s="15" customFormat="1" ht="35.1" customHeight="1" x14ac:dyDescent="0.4">
      <c r="A5" s="9"/>
      <c r="B5" s="81" t="s">
        <v>57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14"/>
      <c r="Z5" s="59" t="s">
        <v>34</v>
      </c>
      <c r="AA5" s="78">
        <f>N21</f>
        <v>0.18867924528301888</v>
      </c>
      <c r="AC5" s="35"/>
      <c r="AD5" s="35"/>
      <c r="AE5" s="35"/>
      <c r="AF5" s="56"/>
      <c r="AG5" s="56"/>
      <c r="AH5" s="56"/>
      <c r="AI5" s="56"/>
      <c r="AJ5" s="56"/>
      <c r="AK5" s="56"/>
      <c r="AL5" s="56"/>
    </row>
    <row r="6" spans="1:38" s="15" customFormat="1" ht="35.1" customHeight="1" x14ac:dyDescent="0.4">
      <c r="A6" s="9"/>
      <c r="B6" s="81" t="s">
        <v>58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14"/>
      <c r="Z6" s="15" t="s">
        <v>13</v>
      </c>
      <c r="AA6" s="79">
        <f>N22</f>
        <v>0</v>
      </c>
      <c r="AC6" s="35"/>
      <c r="AD6" s="35"/>
      <c r="AE6" s="35"/>
      <c r="AF6" s="56"/>
      <c r="AG6" s="56"/>
      <c r="AH6" s="56"/>
      <c r="AI6" s="56"/>
      <c r="AJ6" s="56"/>
      <c r="AK6" s="56"/>
      <c r="AL6" s="56"/>
    </row>
    <row r="7" spans="1:38" s="15" customFormat="1" ht="9.9499999999999993" customHeight="1" x14ac:dyDescent="0.4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4"/>
      <c r="AA7" s="60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38" s="15" customFormat="1" ht="9.9499999999999993" customHeight="1" x14ac:dyDescent="0.4">
      <c r="A8" s="9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4"/>
      <c r="AA8" s="60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38" s="15" customFormat="1" ht="9.9499999999999993" customHeight="1" x14ac:dyDescent="0.4">
      <c r="A9" s="9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4"/>
      <c r="AA9" s="60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38" s="15" customFormat="1" ht="9.9499999999999993" customHeight="1" x14ac:dyDescent="0.4">
      <c r="A10" s="9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1"/>
      <c r="Y10" s="14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38" s="15" customFormat="1" ht="35.1" customHeight="1" x14ac:dyDescent="0.4">
      <c r="A11" s="9"/>
      <c r="B11" s="90" t="s">
        <v>92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14"/>
      <c r="AC11" s="56"/>
      <c r="AD11" s="56"/>
      <c r="AE11" s="56"/>
      <c r="AF11" s="56"/>
      <c r="AG11" s="56"/>
      <c r="AH11" s="56"/>
      <c r="AI11" s="56"/>
      <c r="AJ11" s="56"/>
      <c r="AK11" s="56"/>
      <c r="AL11" s="56"/>
    </row>
    <row r="12" spans="1:38" s="15" customFormat="1" ht="35.1" customHeight="1" x14ac:dyDescent="0.4">
      <c r="A12" s="9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4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</row>
    <row r="13" spans="1:38" s="15" customFormat="1" ht="9.9499999999999993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4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ht="35.1" customHeight="1" x14ac:dyDescent="0.4"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</row>
    <row r="15" spans="1:38" s="15" customFormat="1" ht="35.1" customHeight="1" x14ac:dyDescent="0.4">
      <c r="A15" s="9"/>
      <c r="B15" s="9"/>
      <c r="C15" s="16" t="s">
        <v>22</v>
      </c>
      <c r="D15" s="17" t="s">
        <v>23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9"/>
      <c r="P15" s="9"/>
      <c r="Q15" s="9"/>
      <c r="R15" s="9"/>
      <c r="S15" s="9"/>
      <c r="T15" s="9"/>
      <c r="U15" s="9"/>
      <c r="Y15" s="14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</row>
    <row r="16" spans="1:38" s="15" customFormat="1" ht="35.1" customHeight="1" x14ac:dyDescent="0.4">
      <c r="A16" s="9"/>
      <c r="B16" s="9"/>
      <c r="C16" s="16"/>
      <c r="D16" s="19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9"/>
      <c r="P16" s="9"/>
      <c r="Q16" s="9"/>
      <c r="R16" s="9"/>
      <c r="S16" s="9"/>
      <c r="T16" s="9"/>
      <c r="U16" s="9"/>
      <c r="V16" s="9"/>
      <c r="W16" s="9"/>
      <c r="X16" s="9"/>
      <c r="Y16" s="14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</row>
    <row r="17" spans="1:38" s="15" customFormat="1" ht="35.1" customHeight="1" x14ac:dyDescent="0.4">
      <c r="A17" s="9"/>
      <c r="B17" s="9"/>
      <c r="C17" s="18"/>
      <c r="D17" s="20" t="s">
        <v>0</v>
      </c>
      <c r="E17" s="87" t="s">
        <v>24</v>
      </c>
      <c r="F17" s="87"/>
      <c r="G17" s="87"/>
      <c r="H17" s="87"/>
      <c r="I17" s="87"/>
      <c r="J17" s="87"/>
      <c r="K17" s="87"/>
      <c r="L17" s="87"/>
      <c r="M17" s="87" t="s">
        <v>25</v>
      </c>
      <c r="N17" s="87"/>
      <c r="O17" s="9"/>
      <c r="P17" s="9"/>
      <c r="Q17" s="9"/>
      <c r="R17" s="9"/>
      <c r="S17" s="9"/>
      <c r="T17" s="9"/>
      <c r="U17" s="9"/>
      <c r="V17" s="9"/>
      <c r="W17" s="9"/>
      <c r="X17" s="9"/>
      <c r="Y17" s="14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</row>
    <row r="18" spans="1:38" s="15" customFormat="1" ht="35.1" customHeight="1" x14ac:dyDescent="0.4">
      <c r="A18" s="9"/>
      <c r="B18" s="9"/>
      <c r="C18" s="9"/>
      <c r="D18" s="32" t="s">
        <v>26</v>
      </c>
      <c r="E18" s="33" t="s">
        <v>14</v>
      </c>
      <c r="F18" s="33" t="s">
        <v>27</v>
      </c>
      <c r="G18" s="33"/>
      <c r="H18" s="33"/>
      <c r="I18" s="33"/>
      <c r="J18" s="33"/>
      <c r="K18" s="33"/>
      <c r="L18" s="33"/>
      <c r="M18" s="52">
        <f>COUNTIF('OUTUBRO 2023'!$C$10:$C$42,'RESULTS - GRAPHICS'!E18)</f>
        <v>19</v>
      </c>
      <c r="N18" s="57">
        <f>M18/$M$27</f>
        <v>0.35849056603773582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14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</row>
    <row r="19" spans="1:38" s="15" customFormat="1" ht="35.1" customHeight="1" x14ac:dyDescent="0.4">
      <c r="A19" s="9"/>
      <c r="B19" s="9"/>
      <c r="C19" s="9"/>
      <c r="D19" s="32" t="s">
        <v>28</v>
      </c>
      <c r="E19" s="33" t="s">
        <v>29</v>
      </c>
      <c r="F19" s="33" t="s">
        <v>30</v>
      </c>
      <c r="G19" s="33"/>
      <c r="H19" s="33"/>
      <c r="I19" s="33"/>
      <c r="J19" s="33"/>
      <c r="K19" s="33"/>
      <c r="L19" s="33"/>
      <c r="M19" s="52">
        <f>COUNTIF('OUTUBRO 2023'!$C$10:$C$42,'RESULTS - GRAPHICS'!E19)</f>
        <v>2</v>
      </c>
      <c r="N19" s="57">
        <f>M19/$M$27</f>
        <v>3.7735849056603772E-2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14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</row>
    <row r="20" spans="1:38" s="15" customFormat="1" ht="34.5" customHeight="1" x14ac:dyDescent="0.4">
      <c r="A20" s="9"/>
      <c r="B20" s="9"/>
      <c r="C20" s="9"/>
      <c r="D20" s="32" t="s">
        <v>31</v>
      </c>
      <c r="E20" s="33" t="s">
        <v>15</v>
      </c>
      <c r="F20" s="33" t="s">
        <v>32</v>
      </c>
      <c r="G20" s="33"/>
      <c r="H20" s="33"/>
      <c r="I20" s="33"/>
      <c r="J20" s="33"/>
      <c r="K20" s="33"/>
      <c r="L20" s="33"/>
      <c r="M20" s="52">
        <f>COUNTIF('OUTUBRO 2023'!$C$8:$C$42,'RESULTS - GRAPHICS'!E20)</f>
        <v>0</v>
      </c>
      <c r="N20" s="57">
        <f>M20/$M$27</f>
        <v>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14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</row>
    <row r="21" spans="1:38" s="15" customFormat="1" ht="35.1" customHeight="1" x14ac:dyDescent="0.4">
      <c r="A21" s="9"/>
      <c r="B21" s="9"/>
      <c r="C21" s="9"/>
      <c r="D21" s="32" t="s">
        <v>33</v>
      </c>
      <c r="E21" s="33" t="s">
        <v>34</v>
      </c>
      <c r="F21" s="33" t="s">
        <v>35</v>
      </c>
      <c r="G21" s="33"/>
      <c r="H21" s="33"/>
      <c r="I21" s="33"/>
      <c r="J21" s="33"/>
      <c r="K21" s="33"/>
      <c r="L21" s="33"/>
      <c r="M21" s="52">
        <f>COUNTIF('OUTUBRO 2023'!$D$10:$D$42,'RESULTS - GRAPHICS'!E21)</f>
        <v>10</v>
      </c>
      <c r="N21" s="57">
        <f>M21/$M$27</f>
        <v>0.18867924528301888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14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</row>
    <row r="22" spans="1:38" ht="35.1" customHeight="1" x14ac:dyDescent="0.4">
      <c r="D22" s="32" t="s">
        <v>36</v>
      </c>
      <c r="E22" s="33" t="s">
        <v>13</v>
      </c>
      <c r="F22" s="33" t="s">
        <v>37</v>
      </c>
      <c r="G22" s="33"/>
      <c r="H22" s="33"/>
      <c r="I22" s="33"/>
      <c r="J22" s="33"/>
      <c r="K22" s="33"/>
      <c r="L22" s="33"/>
      <c r="M22" s="52">
        <f>COUNTIF('OUTUBRO 2023'!$C$8:$C$42,'RESULTS - GRAPHICS'!E22)</f>
        <v>0</v>
      </c>
      <c r="N22" s="57">
        <f>$M$22/$M$27</f>
        <v>0</v>
      </c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  <row r="23" spans="1:38" ht="35.1" customHeight="1" x14ac:dyDescent="0.4">
      <c r="D23" s="32" t="s">
        <v>38</v>
      </c>
      <c r="E23" s="33" t="s">
        <v>16</v>
      </c>
      <c r="F23" s="33" t="s">
        <v>39</v>
      </c>
      <c r="G23" s="33"/>
      <c r="H23" s="33"/>
      <c r="I23" s="33"/>
      <c r="J23" s="33"/>
      <c r="K23" s="33"/>
      <c r="L23" s="33"/>
      <c r="M23" s="52">
        <f>COUNTIF('OUTUBRO 2023'!$D$10:$D$42,'RESULTS - GRAPHICS'!E23)</f>
        <v>22</v>
      </c>
      <c r="N23" s="57">
        <f t="shared" ref="N23:N26" si="0">M23/$M$27</f>
        <v>0.41509433962264153</v>
      </c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</row>
    <row r="24" spans="1:38" ht="34.5" customHeight="1" x14ac:dyDescent="0.4">
      <c r="D24" s="32" t="s">
        <v>40</v>
      </c>
      <c r="E24" s="33" t="s">
        <v>41</v>
      </c>
      <c r="F24" s="33" t="s">
        <v>42</v>
      </c>
      <c r="G24" s="33"/>
      <c r="H24" s="33"/>
      <c r="I24" s="33"/>
      <c r="J24" s="33"/>
      <c r="K24" s="33"/>
      <c r="L24" s="33"/>
      <c r="M24" s="52">
        <f>COUNTIF('OUTUBRO 2023'!$C$8:$C$42,'RESULTS - GRAPHICS'!E24)</f>
        <v>0</v>
      </c>
      <c r="N24" s="57">
        <f t="shared" si="0"/>
        <v>0</v>
      </c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</row>
    <row r="25" spans="1:38" ht="35.1" customHeight="1" x14ac:dyDescent="0.4">
      <c r="D25" s="32" t="s">
        <v>43</v>
      </c>
      <c r="E25" s="33" t="s">
        <v>44</v>
      </c>
      <c r="F25" s="33" t="s">
        <v>45</v>
      </c>
      <c r="G25" s="33"/>
      <c r="H25" s="33"/>
      <c r="I25" s="33"/>
      <c r="J25" s="33"/>
      <c r="K25" s="33"/>
      <c r="L25" s="33"/>
      <c r="M25" s="52">
        <f>COUNTIF('OUTUBRO 2023'!$C$8:$C$42,'RESULTS - GRAPHICS'!E25)</f>
        <v>0</v>
      </c>
      <c r="N25" s="57">
        <f t="shared" si="0"/>
        <v>0</v>
      </c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</row>
    <row r="26" spans="1:38" ht="35.1" customHeight="1" x14ac:dyDescent="0.4">
      <c r="D26" s="53" t="s">
        <v>46</v>
      </c>
      <c r="E26" s="54" t="s">
        <v>12</v>
      </c>
      <c r="F26" s="54" t="s">
        <v>47</v>
      </c>
      <c r="G26" s="54"/>
      <c r="H26" s="54"/>
      <c r="I26" s="54"/>
      <c r="J26" s="54"/>
      <c r="K26" s="54"/>
      <c r="L26" s="54"/>
      <c r="M26" s="55">
        <f>COUNTIF('OUTUBRO 2023'!$C$8:$C$42,'RESULTS - GRAPHICS'!E26)</f>
        <v>0</v>
      </c>
      <c r="N26" s="58">
        <f t="shared" si="0"/>
        <v>0</v>
      </c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34.5" customHeight="1" x14ac:dyDescent="0.4">
      <c r="D27" s="88" t="s">
        <v>20</v>
      </c>
      <c r="E27" s="88"/>
      <c r="F27" s="88"/>
      <c r="G27" s="88"/>
      <c r="H27" s="88"/>
      <c r="I27" s="88"/>
      <c r="J27" s="88"/>
      <c r="K27" s="88"/>
      <c r="L27" s="88"/>
      <c r="M27" s="21">
        <f>SUM(M18:M26)</f>
        <v>53</v>
      </c>
      <c r="N27" s="22">
        <f>SUM(N18:N26)</f>
        <v>1</v>
      </c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</row>
    <row r="28" spans="1:38" ht="35.1" customHeight="1" x14ac:dyDescent="0.4">
      <c r="D28" s="23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</row>
    <row r="29" spans="1:38" ht="35.1" customHeight="1" x14ac:dyDescent="0.4"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</row>
    <row r="30" spans="1:38" ht="35.1" customHeight="1" x14ac:dyDescent="0.4">
      <c r="C30" s="16" t="s">
        <v>22</v>
      </c>
      <c r="D30" s="17" t="s">
        <v>48</v>
      </c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</row>
    <row r="31" spans="1:38" ht="35.1" customHeight="1" x14ac:dyDescent="0.4"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38" ht="35.1" customHeight="1" x14ac:dyDescent="0.4">
      <c r="D32" s="24" t="s">
        <v>0</v>
      </c>
      <c r="E32" s="89" t="s">
        <v>49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 t="s">
        <v>50</v>
      </c>
      <c r="S32" s="89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</row>
    <row r="33" spans="4:38" ht="35.1" customHeight="1" x14ac:dyDescent="0.4">
      <c r="D33" s="32" t="s">
        <v>26</v>
      </c>
      <c r="E33" s="2" t="s">
        <v>64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R33" s="86">
        <f ca="1">SUMIF('OUTUBRO 2023'!$K$10:$L$42,'RESULTS - GRAPHICS'!E33,'OUTUBRO 2023'!$L$10:$L$42)</f>
        <v>0</v>
      </c>
      <c r="S33" s="8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</row>
    <row r="34" spans="4:38" ht="35.1" customHeight="1" x14ac:dyDescent="0.4">
      <c r="D34" s="32" t="s">
        <v>28</v>
      </c>
      <c r="E34" s="2" t="s">
        <v>52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R34" s="86">
        <f ca="1">SUMIF('OUTUBRO 2023'!$K$10:$L$42,'RESULTS - GRAPHICS'!E34,'OUTUBRO 2023'!$L$10:$L$42)</f>
        <v>0</v>
      </c>
      <c r="S34" s="86"/>
    </row>
    <row r="35" spans="4:38" ht="35.1" customHeight="1" x14ac:dyDescent="0.4">
      <c r="D35" s="32" t="s">
        <v>31</v>
      </c>
      <c r="E35" s="2" t="s">
        <v>116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R35" s="86">
        <f ca="1">SUMIF('OUTUBRO 2023'!$K$10:$L$42,'RESULTS - GRAPHICS'!E35,'OUTUBRO 2023'!$L$10:$L$42)</f>
        <v>3424.3</v>
      </c>
      <c r="S35" s="86"/>
    </row>
    <row r="36" spans="4:38" ht="35.1" customHeight="1" x14ac:dyDescent="0.4">
      <c r="D36" s="32" t="s">
        <v>33</v>
      </c>
      <c r="E36" s="2" t="s">
        <v>54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R36" s="86">
        <f ca="1">SUMIF('OUTUBRO 2023'!$K$10:$L$42,'RESULTS - GRAPHICS'!E36,'OUTUBRO 2023'!$L$10:$L$42)</f>
        <v>261</v>
      </c>
      <c r="S36" s="86"/>
    </row>
    <row r="37" spans="4:38" ht="35.1" customHeight="1" x14ac:dyDescent="0.4">
      <c r="D37" s="32" t="s">
        <v>36</v>
      </c>
      <c r="E37" s="2" t="s">
        <v>63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86">
        <f ca="1">SUMIF('OUTUBRO 2023'!$K$10:$L$42,'RESULTS - GRAPHICS'!E37,'OUTUBRO 2023'!$L$10:$L$42)</f>
        <v>0</v>
      </c>
      <c r="S37" s="86"/>
    </row>
    <row r="38" spans="4:38" ht="35.1" customHeight="1" x14ac:dyDescent="0.4">
      <c r="D38" s="32" t="s">
        <v>38</v>
      </c>
      <c r="E38" s="2" t="s">
        <v>61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86">
        <f ca="1">SUMIF('OUTUBRO 2023'!$K$10:$L$42,'RESULTS - GRAPHICS'!E38,'OUTUBRO 2023'!$L$10:$L$42)</f>
        <v>0</v>
      </c>
      <c r="S38" s="86"/>
    </row>
    <row r="39" spans="4:38" ht="35.1" customHeight="1" x14ac:dyDescent="0.4">
      <c r="D39" s="32" t="s">
        <v>40</v>
      </c>
      <c r="E39" s="2" t="s">
        <v>62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86">
        <f ca="1">SUMIF('OUTUBRO 2023'!$K$10:$L$42,'RESULTS - GRAPHICS'!E39,'OUTUBRO 2023'!$L$10:$L$42)</f>
        <v>0</v>
      </c>
      <c r="S39" s="86"/>
    </row>
    <row r="40" spans="4:38" ht="35.1" customHeight="1" x14ac:dyDescent="0.4">
      <c r="D40" s="32" t="s">
        <v>43</v>
      </c>
      <c r="E40" s="2" t="s">
        <v>76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86">
        <f ca="1">SUMIF('OUTUBRO 2023'!$K$10:$L$42,'RESULTS - GRAPHICS'!E40,'OUTUBRO 2023'!$L$10:$L$42)</f>
        <v>0</v>
      </c>
      <c r="S40" s="86"/>
    </row>
    <row r="41" spans="4:38" ht="35.1" customHeight="1" x14ac:dyDescent="0.4">
      <c r="D41" s="32" t="s">
        <v>46</v>
      </c>
      <c r="E41" s="2" t="s">
        <v>60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R41" s="86">
        <f ca="1">SUMIF('OUTUBRO 2023'!$K$10:$L$42,'RESULTS - GRAPHICS'!E41,'OUTUBRO 2023'!$L$10:$L$42)</f>
        <v>0</v>
      </c>
      <c r="S41" s="86"/>
    </row>
    <row r="42" spans="4:38" ht="35.1" customHeight="1" x14ac:dyDescent="0.4">
      <c r="D42" s="32" t="s">
        <v>69</v>
      </c>
      <c r="E42" s="2" t="s">
        <v>78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R42" s="86">
        <f ca="1">SUMIF('OUTUBRO 2023'!$K$10:$L$42,'RESULTS - GRAPHICS'!E42,'OUTUBRO 2023'!$L$10:$L$42)</f>
        <v>11898.9</v>
      </c>
      <c r="S42" s="86"/>
    </row>
    <row r="43" spans="4:38" ht="35.1" customHeight="1" x14ac:dyDescent="0.4">
      <c r="D43" s="32" t="s">
        <v>70</v>
      </c>
      <c r="E43" s="2" t="s">
        <v>84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86">
        <f ca="1">SUMIF('OUTUBRO 2023'!$K$10:$L$42,'RESULTS - GRAPHICS'!E43,'OUTUBRO 2023'!$L$10:$L$42)</f>
        <v>0</v>
      </c>
      <c r="S43" s="86"/>
    </row>
    <row r="44" spans="4:38" ht="35.1" customHeight="1" x14ac:dyDescent="0.4">
      <c r="D44" s="32" t="s">
        <v>71</v>
      </c>
      <c r="E44" s="2" t="s">
        <v>59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6">
        <f ca="1">SUMIF('OUTUBRO 2023'!$K$10:$L$42,'RESULTS - GRAPHICS'!E44,'OUTUBRO 2023'!$L$10:$L$42)</f>
        <v>0</v>
      </c>
      <c r="S44" s="86"/>
    </row>
    <row r="45" spans="4:38" ht="35.1" customHeight="1" x14ac:dyDescent="0.4">
      <c r="D45" s="32" t="s">
        <v>72</v>
      </c>
      <c r="E45" s="2" t="s">
        <v>97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86">
        <f ca="1">SUMIF('OUTUBRO 2023'!$K$10:$L$42,'RESULTS - GRAPHICS'!E45,'OUTUBRO 2023'!$L$10:$L$42)</f>
        <v>10404</v>
      </c>
      <c r="S45" s="86"/>
    </row>
    <row r="46" spans="4:38" ht="35.1" customHeight="1" x14ac:dyDescent="0.4">
      <c r="D46" s="32" t="s">
        <v>74</v>
      </c>
      <c r="E46" s="2" t="s">
        <v>73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86">
        <f ca="1">SUMIF('OUTUBRO 2023'!$K$10:$L$42,'RESULTS - GRAPHICS'!E46,'OUTUBRO 2023'!$L$10:$L$42)</f>
        <v>0</v>
      </c>
      <c r="S46" s="86"/>
    </row>
    <row r="47" spans="4:38" ht="35.1" customHeight="1" x14ac:dyDescent="0.4">
      <c r="D47" s="32" t="s">
        <v>79</v>
      </c>
      <c r="E47" s="2" t="s">
        <v>67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86">
        <f ca="1">SUMIF('OUTUBRO 2023'!$K$10:$L$42,'RESULTS - GRAPHICS'!E47,'OUTUBRO 2023'!$L$10:$L$42)</f>
        <v>0</v>
      </c>
      <c r="S47" s="86"/>
    </row>
    <row r="48" spans="4:38" ht="35.1" customHeight="1" x14ac:dyDescent="0.4">
      <c r="D48" s="32" t="s">
        <v>80</v>
      </c>
      <c r="E48" s="2" t="s">
        <v>75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86">
        <f ca="1">SUMIF('OUTUBRO 2023'!$K$10:$L$42,'RESULTS - GRAPHICS'!E48,'OUTUBRO 2023'!$L$10:$L$42)</f>
        <v>0</v>
      </c>
      <c r="S48" s="86"/>
    </row>
    <row r="49" spans="3:25" ht="35.1" customHeight="1" x14ac:dyDescent="0.4">
      <c r="D49" s="32" t="s">
        <v>81</v>
      </c>
      <c r="E49" s="2" t="s">
        <v>176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86">
        <f ca="1">SUMIF('OUTUBRO 2023'!$K$10:$L$42,'RESULTS - GRAPHICS'!E49,'OUTUBRO 2023'!$L$10:$L$42)</f>
        <v>14080</v>
      </c>
      <c r="S49" s="86"/>
    </row>
    <row r="50" spans="3:25" ht="34.5" customHeight="1" x14ac:dyDescent="0.4">
      <c r="C50" s="25"/>
      <c r="D50" s="32" t="s">
        <v>89</v>
      </c>
      <c r="E50" s="2" t="s">
        <v>66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6">
        <f ca="1">SUMIF('OUTUBRO 2023'!$K$10:$L$42,'RESULTS - GRAPHICS'!E50,'OUTUBRO 2023'!$L$10:$L$42)</f>
        <v>0</v>
      </c>
      <c r="S50" s="86"/>
    </row>
    <row r="51" spans="3:25" ht="35.1" customHeight="1" x14ac:dyDescent="0.4">
      <c r="D51" s="32" t="s">
        <v>90</v>
      </c>
      <c r="E51" s="2" t="s">
        <v>65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86">
        <f ca="1">SUMIF('OUTUBRO 2023'!$K$10:$L$42,'RESULTS - GRAPHICS'!E51,'OUTUBRO 2023'!$L$10:$L$42)</f>
        <v>0</v>
      </c>
      <c r="S51" s="86"/>
    </row>
    <row r="52" spans="3:25" ht="34.5" customHeight="1" x14ac:dyDescent="0.4">
      <c r="D52" s="32" t="s">
        <v>175</v>
      </c>
      <c r="E52" s="2" t="s">
        <v>68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86">
        <f ca="1">SUMIF('OUTUBRO 2023'!$K$10:$L$42,'RESULTS - GRAPHICS'!E52,'OUTUBRO 2023'!$L$10:$L$42)</f>
        <v>266999.8</v>
      </c>
      <c r="S52" s="86"/>
    </row>
    <row r="53" spans="3:25" ht="31.5" customHeight="1" x14ac:dyDescent="0.35">
      <c r="D53" s="32" t="s">
        <v>177</v>
      </c>
      <c r="E53" s="2" t="s">
        <v>82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86">
        <f ca="1">SUMIF('OUTUBRO 2023'!$K$10:$L$42,'RESULTS - GRAPHICS'!E53,'OUTUBRO 2023'!$L$10:$L$42)</f>
        <v>0</v>
      </c>
      <c r="S53" s="86"/>
      <c r="Y53" s="9"/>
    </row>
    <row r="54" spans="3:25" ht="35.25" customHeight="1" x14ac:dyDescent="0.35">
      <c r="D54" s="32" t="s">
        <v>178</v>
      </c>
      <c r="E54" s="2" t="s">
        <v>102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86">
        <f ca="1">SUMIF('OUTUBRO 2023'!$K$10:$L$42,'RESULTS - GRAPHICS'!E54,'OUTUBRO 2023'!$L$10:$L$42)</f>
        <v>71264</v>
      </c>
      <c r="S54" s="86"/>
      <c r="Y54" s="9"/>
    </row>
    <row r="55" spans="3:25" ht="36" customHeight="1" x14ac:dyDescent="0.35">
      <c r="D55" s="83" t="s">
        <v>51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4">
        <f ca="1">SUM(R33:S54)</f>
        <v>378332</v>
      </c>
      <c r="R55" s="84"/>
      <c r="S55" s="84"/>
      <c r="Y55" s="9"/>
    </row>
    <row r="56" spans="3:25" ht="25.5" x14ac:dyDescent="0.35">
      <c r="Y56" s="9"/>
    </row>
    <row r="57" spans="3:25" ht="25.5" x14ac:dyDescent="0.35">
      <c r="Y57" s="9"/>
    </row>
    <row r="58" spans="3:25" ht="25.5" x14ac:dyDescent="0.35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67"/>
      <c r="S58" s="67"/>
      <c r="Y58" s="9"/>
    </row>
    <row r="59" spans="3:25" ht="26.25" x14ac:dyDescent="0.4">
      <c r="L59" s="82"/>
      <c r="M59" s="82"/>
      <c r="N59" s="82"/>
      <c r="O59" s="82"/>
      <c r="P59" s="82"/>
      <c r="Y59" s="9"/>
    </row>
    <row r="60" spans="3:25" ht="26.25" x14ac:dyDescent="0.4">
      <c r="L60" s="82"/>
      <c r="M60" s="82"/>
      <c r="N60" s="82"/>
      <c r="O60" s="82"/>
      <c r="P60" s="82"/>
      <c r="Y60" s="9"/>
    </row>
    <row r="61" spans="3:25" ht="35.1" customHeight="1" x14ac:dyDescent="0.4">
      <c r="L61" s="26"/>
      <c r="M61" s="26"/>
      <c r="N61" s="26"/>
      <c r="O61" s="26"/>
      <c r="P61" s="13"/>
    </row>
    <row r="62" spans="3:25" ht="35.1" customHeight="1" x14ac:dyDescent="0.4">
      <c r="I62" s="27"/>
      <c r="L62" s="85"/>
      <c r="M62" s="85"/>
      <c r="N62" s="85"/>
      <c r="O62" s="85"/>
      <c r="P62" s="85"/>
    </row>
    <row r="63" spans="3:25" ht="35.1" customHeight="1" x14ac:dyDescent="0.4">
      <c r="L63" s="27"/>
      <c r="M63" s="27"/>
      <c r="N63" s="27"/>
      <c r="O63" s="27"/>
      <c r="P63" s="13"/>
    </row>
    <row r="64" spans="3:25" ht="35.1" customHeight="1" x14ac:dyDescent="0.4">
      <c r="L64" s="82"/>
      <c r="M64" s="82"/>
      <c r="N64" s="82"/>
      <c r="O64" s="82"/>
      <c r="P64" s="82"/>
    </row>
    <row r="65" spans="12:16" ht="35.1" customHeight="1" x14ac:dyDescent="0.4">
      <c r="L65" s="26"/>
      <c r="M65" s="26"/>
      <c r="N65" s="26"/>
      <c r="O65" s="26"/>
      <c r="P65" s="26"/>
    </row>
  </sheetData>
  <autoFilter ref="D17:N27" xr:uid="{00000000-0009-0000-0000-000001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9" showButton="0"/>
  </autoFilter>
  <mergeCells count="39">
    <mergeCell ref="B5:X5"/>
    <mergeCell ref="B6:X6"/>
    <mergeCell ref="B11:X12"/>
    <mergeCell ref="B2:X2"/>
    <mergeCell ref="B3:X3"/>
    <mergeCell ref="B4:X4"/>
    <mergeCell ref="E17:L17"/>
    <mergeCell ref="M17:N17"/>
    <mergeCell ref="D27:L27"/>
    <mergeCell ref="E32:Q32"/>
    <mergeCell ref="R32:S32"/>
    <mergeCell ref="R54:S54"/>
    <mergeCell ref="R44:S44"/>
    <mergeCell ref="R45:S45"/>
    <mergeCell ref="R36:S36"/>
    <mergeCell ref="R38:S38"/>
    <mergeCell ref="R37:S37"/>
    <mergeCell ref="R46:S46"/>
    <mergeCell ref="R40:S40"/>
    <mergeCell ref="R43:S43"/>
    <mergeCell ref="R49:S49"/>
    <mergeCell ref="R42:S42"/>
    <mergeCell ref="R52:S52"/>
    <mergeCell ref="R53:S53"/>
    <mergeCell ref="R48:S48"/>
    <mergeCell ref="R33:S33"/>
    <mergeCell ref="R51:S51"/>
    <mergeCell ref="R50:S50"/>
    <mergeCell ref="R47:S47"/>
    <mergeCell ref="R41:S41"/>
    <mergeCell ref="R34:S34"/>
    <mergeCell ref="R39:S39"/>
    <mergeCell ref="R35:S35"/>
    <mergeCell ref="L64:P64"/>
    <mergeCell ref="D55:P55"/>
    <mergeCell ref="Q55:S55"/>
    <mergeCell ref="L59:P59"/>
    <mergeCell ref="L60:P60"/>
    <mergeCell ref="L62:P62"/>
  </mergeCells>
  <phoneticPr fontId="6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29" fitToHeight="0" orientation="portrait" r:id="rId1"/>
  <headerFooter>
    <oddHeader>&amp;C&amp;G</oddHeader>
    <oddFooter xml:space="preserve">&amp;C&amp;G&amp;R&amp;"Arial,Normal"&amp;12
</oddFooter>
  </headerFooter>
  <ignoredErrors>
    <ignoredError sqref="D18:D19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OUTUBRO 2023</vt:lpstr>
      <vt:lpstr>RESULTS - GRAPHICS</vt:lpstr>
      <vt:lpstr>'RESULTS - GRAPHICS'!Area_de_impressao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Kethellen Geissler Solano</dc:creator>
  <cp:lastModifiedBy>Jackeline de Souza Máximo</cp:lastModifiedBy>
  <cp:lastPrinted>2023-11-07T16:39:13Z</cp:lastPrinted>
  <dcterms:created xsi:type="dcterms:W3CDTF">2023-02-08T19:59:13Z</dcterms:created>
  <dcterms:modified xsi:type="dcterms:W3CDTF">2023-11-14T20:52:04Z</dcterms:modified>
</cp:coreProperties>
</file>