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. SERVIÇO CONTABILIDADE\PORTAL DA TRANSPARÊNCIA\RECEITA E DESPESA - 2023\07 - JULHO 2023 - PROCESSO\"/>
    </mc:Choice>
  </mc:AlternateContent>
  <bookViews>
    <workbookView xWindow="1455" yWindow="2160" windowWidth="25080" windowHeight="10260" activeTab="1"/>
  </bookViews>
  <sheets>
    <sheet name="JULHO 2023" sheetId="4" r:id="rId1"/>
    <sheet name="RESULTS - GRAPHICS" sheetId="3" r:id="rId2"/>
  </sheets>
  <definedNames>
    <definedName name="_xlnm._FilterDatabase" localSheetId="0" hidden="1">'JULHO 2023'!$A$9:$O$28</definedName>
    <definedName name="_xlnm._FilterDatabase" localSheetId="1" hidden="1">'RESULTS - GRAPHICS'!$D$17:$N$27</definedName>
    <definedName name="_xlnm.Print_Area" localSheetId="1">'RESULTS - GRAPHICS'!$A$1:$Y$70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" i="3" l="1"/>
  <c r="AA5" i="3"/>
  <c r="M18" i="3"/>
  <c r="M26" i="3"/>
  <c r="M25" i="3"/>
  <c r="M24" i="3"/>
  <c r="M23" i="3"/>
  <c r="M22" i="3"/>
  <c r="M21" i="3"/>
  <c r="M20" i="3"/>
  <c r="M19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10" i="4"/>
  <c r="J28" i="4"/>
  <c r="J26" i="4"/>
  <c r="J23" i="4"/>
  <c r="N18" i="3" l="1"/>
  <c r="M27" i="3"/>
  <c r="N22" i="3" l="1"/>
  <c r="N26" i="3"/>
  <c r="N19" i="3"/>
  <c r="N23" i="3"/>
  <c r="N20" i="3"/>
  <c r="N24" i="3"/>
  <c r="N21" i="3"/>
  <c r="N25" i="3"/>
  <c r="AA3" i="3"/>
  <c r="AA2" i="3"/>
  <c r="AA4" i="3"/>
  <c r="J14" i="4"/>
  <c r="J15" i="4"/>
  <c r="J16" i="4"/>
  <c r="J17" i="4"/>
  <c r="J18" i="4"/>
  <c r="J19" i="4"/>
  <c r="J20" i="4"/>
  <c r="J21" i="4"/>
  <c r="J22" i="4"/>
  <c r="J24" i="4"/>
  <c r="J25" i="4"/>
  <c r="J13" i="4"/>
  <c r="J11" i="4" l="1"/>
  <c r="J12" i="4"/>
  <c r="J10" i="4"/>
  <c r="J40" i="4" l="1"/>
  <c r="J42" i="4" s="1"/>
  <c r="A12" i="4"/>
  <c r="A11" i="4"/>
  <c r="M33" i="4"/>
  <c r="A10" i="4"/>
  <c r="M35" i="4" l="1"/>
  <c r="Q47" i="3" l="1"/>
  <c r="N27" i="3"/>
</calcChain>
</file>

<file path=xl/sharedStrings.xml><?xml version="1.0" encoding="utf-8"?>
<sst xmlns="http://schemas.openxmlformats.org/spreadsheetml/2006/main" count="254" uniqueCount="139">
  <si>
    <t>ITEM</t>
  </si>
  <si>
    <t>PROCESSO</t>
  </si>
  <si>
    <t>MODALIDADE DE COMPRA</t>
  </si>
  <si>
    <t>Nº- PE/CEL INEX/RDL</t>
  </si>
  <si>
    <t>DESCRIÇÃO/SERVIÇO/CONSUMO (ID)</t>
  </si>
  <si>
    <t>FORNECEDOR</t>
  </si>
  <si>
    <t>VALOR UNITÁRIO</t>
  </si>
  <si>
    <t>VALOR TOTAL</t>
  </si>
  <si>
    <t>NATUREZA DESPESA</t>
  </si>
  <si>
    <t>DATA EMPENHO</t>
  </si>
  <si>
    <t>Nº NOTA DE EMPENHO</t>
  </si>
  <si>
    <t>FONTE DE RECURSO</t>
  </si>
  <si>
    <t>RDL</t>
  </si>
  <si>
    <t>INEX</t>
  </si>
  <si>
    <t>ATA</t>
  </si>
  <si>
    <t>CEL</t>
  </si>
  <si>
    <t>PE</t>
  </si>
  <si>
    <t>FUNDAÇÃO HOSPITALAR DE DERMATOLOGIA TROPICAL E VENEREOLOGIA "ALFREDO DA MATTA"</t>
  </si>
  <si>
    <t>QTDE.</t>
  </si>
  <si>
    <t>DEMONSTRATIVO DE AQUISIÇÕES / CONTRATOS - EXERCÍCIO 2023</t>
  </si>
  <si>
    <t>TOTAL</t>
  </si>
  <si>
    <t>DIRETORIA ADMINISTRATIVA FINANCEIRA - DAF</t>
  </si>
  <si>
    <t>¨</t>
  </si>
  <si>
    <t>DEMONSTRATIVO DE EMPENHOS POR MODALIDADE</t>
  </si>
  <si>
    <t>DESCRIÇÃO DE MODALIDADES DE AQUISIÇÃO</t>
  </si>
  <si>
    <t>QUANTITATIVO</t>
  </si>
  <si>
    <t>01</t>
  </si>
  <si>
    <t>ATA DO SISTEMA DE REGISTRO DE PREÇO</t>
  </si>
  <si>
    <t>02</t>
  </si>
  <si>
    <t>CAE</t>
  </si>
  <si>
    <t>COMPRA DE ATA EXTERNA</t>
  </si>
  <si>
    <t>03</t>
  </si>
  <si>
    <t>COMPRA ELETRÔNICA</t>
  </si>
  <si>
    <t>04</t>
  </si>
  <si>
    <t>DLE</t>
  </si>
  <si>
    <t>DISPENSA DE LICITAÇÃO ELETRÔNICA</t>
  </si>
  <si>
    <t>05</t>
  </si>
  <si>
    <t>INEXIGIBILIDADE DE LICITAÇÃO</t>
  </si>
  <si>
    <t>06</t>
  </si>
  <si>
    <t>PREGÃO ELETRÔNICO</t>
  </si>
  <si>
    <t>07</t>
  </si>
  <si>
    <t>PP</t>
  </si>
  <si>
    <t>PREGÃO PRESENCIAL</t>
  </si>
  <si>
    <t>08</t>
  </si>
  <si>
    <t>RCD</t>
  </si>
  <si>
    <t>REGISTRO DE COMPRA DIRETA</t>
  </si>
  <si>
    <t>09</t>
  </si>
  <si>
    <t>REGISTRO DE DISPENSA DE LICITAÇÃO</t>
  </si>
  <si>
    <t>REGISTRO DE EMPENHOS POR NATUREZA DE DESPESA</t>
  </si>
  <si>
    <t>NATUREZA DE DESPESA</t>
  </si>
  <si>
    <t>QUATITATIVO</t>
  </si>
  <si>
    <t>VALOR TOTAL DE EMPENHOS POR NATUREZA DE DESPESA (AQUISIÇÕES E CONTRATOS)</t>
  </si>
  <si>
    <t>1.500.100.0.0000.0000 - Recursos não Vinculados de Impostos</t>
  </si>
  <si>
    <t>33903009 - Material Farmacológico</t>
  </si>
  <si>
    <t>CONT.SE</t>
  </si>
  <si>
    <t>1.500.121.0.0000.0000 - Recursos não Vinculados de Impostos - FPE</t>
  </si>
  <si>
    <t>33903011 - Material Químico</t>
  </si>
  <si>
    <t>DIRETORIA ADMINISTRATIVA E FINANCEIRA - DAF</t>
  </si>
  <si>
    <t>DEPARTAMENTO DE PLANEJAMENTO, ORÇAMENTO E FINANÇAS - DEPLANOF</t>
  </si>
  <si>
    <t>GERÊNCIA DE ORÇAMENTO, FINANÇAS E CONTABILIDADE - GEOFIC</t>
  </si>
  <si>
    <t>SUBGERÊNCIA DE ORÇAMENTO - SUBORC</t>
  </si>
  <si>
    <t>33903035 - Material Laboratorial</t>
  </si>
  <si>
    <t>33903022 - Material De Limpeza E Produto De Higienizacao</t>
  </si>
  <si>
    <t>33903017 - Material De Processamento De Dados</t>
  </si>
  <si>
    <t>33903036 - Material Hospitalar</t>
  </si>
  <si>
    <t>2.600.231.0.0000.0000 - Transferências Fundo a Fundo de Recursos do SUS Provenientes do Governo Federal - Bloco de Manutenção das Ações e Serviços Públicos de Saúde</t>
  </si>
  <si>
    <t>33903021 - Material De Copa E Cozinha</t>
  </si>
  <si>
    <t>TH MIX LTDA</t>
  </si>
  <si>
    <t>CIENTIFICA MEDICA HOSPITALAR LTDA</t>
  </si>
  <si>
    <t>33903016 - Material de Expediente</t>
  </si>
  <si>
    <t>33903007 - Gêneros de Alimentação</t>
  </si>
  <si>
    <t xml:space="preserve">33904016 - Locação de Software </t>
  </si>
  <si>
    <t>33903963 - Servicos Graficos</t>
  </si>
  <si>
    <t>33903703 - Vigilância Ostensiva</t>
  </si>
  <si>
    <t>44905208 - Aparelhos, Equipamentos, Utensílios Médicoodontológico,Laboratorial e Hospitalar</t>
  </si>
  <si>
    <t>10</t>
  </si>
  <si>
    <t>11</t>
  </si>
  <si>
    <t>12</t>
  </si>
  <si>
    <t>13</t>
  </si>
  <si>
    <t>REFERÊNCIA: JULHO/2023</t>
  </si>
  <si>
    <t>NORD PRODUTOS EM SAUDE LTDA</t>
  </si>
  <si>
    <t>2023NE0000293</t>
  </si>
  <si>
    <t>RDL Nº 001/2023</t>
  </si>
  <si>
    <t>DLE Nº 003/2023</t>
  </si>
  <si>
    <t>R DA S AGUIAR COMERCIO DE MATERIAL DE LIMPEZA EIRELI</t>
  </si>
  <si>
    <t>2023NE0000305</t>
  </si>
  <si>
    <t>(ID-116876) ETANERCEPTE, Forma Farmacêutica: pó liofilizado para solução injetável; Concentração: 25mg; Forma De Apresentação: cartucho contendo 4 estojos, unidos 2 a 2. Cada estojo contém 1 frasco-ampola com pó liofilizado para solução injetável contendo 25mg de etanercepte, 1 seringa preenchida com 1ml de água para injeção (diluente), 1 agulha, 1 adaptador e 2 lenços umedecidos com álcool. .INFORMAÇÕES ADICIONAIS: CAIXA COMPOSTA POR 4 FRASCO AMPOLA,MARCA: pfizer.</t>
  </si>
  <si>
    <t>(ID-14503) ÁGUA SANITÁRIA, Composição: bactericida, hipoclorito de sódio, hidróxido de sódio, cloreto de sódio, água, com teor de cloro ativo de 2 a 2,5% e outras substâncias, Normas técnicas: registro no ministério da saúde, Unidade de Fornecimento: frasco de 1 litro .INFORMAÇÕES ADICIONAIS: TERMO DE REFERENCIA Nº 046/2023. As informações adicionais não fazem parte do ID e foram lançadas pelo funcionário RODRIGO FERREIRA ANDRADE, da UG 17303 - FUNDAÇÃO DE DERMATOLOGIA TROPICAL E VENEREOLOGIA ALFREDO DA MATTA , e não podem contrariar o descritivo do item (ID-14503)  MARCA: QUALYBRILL</t>
  </si>
  <si>
    <t>(ID-3046) LUVA BORRACHA, Material: látex natural, Tamanho Punho: longo, Acabamento Superficial: palmas e dedos antiderrapantes, Formato: anatômica, Cor: azul, Tamanho: P, Revestimento Interno: forrada, Características Adicionais: perfeita sensibilidade tátil, resistente e duráveis. .INFORMAÇÕES ADICIONAIS: TERMO DE REFERENCIA Nº 046/2023. As informações adicionais não fazem parte do ID e foram lançadas pelo funcionário RODRIGO FERREIRA ANDRADE, da UG 17303 - FUNDAÇÃO DE DERMATOLOGIA TROPICAL E VENEREOLOGIA ALFREDO DA MATTA , e não podem contrariar o descritivo do item (ID-3046)  MARCA: TALGE</t>
  </si>
  <si>
    <t>JUVENAL DA SILVA 40334520282</t>
  </si>
  <si>
    <t>(ID-74747) DETERGENTE, Composição: ph neutro, biodegradável e outras substancias, Aspecto Físico: líquido, Aplicação: limpeza geral, Unidade de Fornecimento: frasco de 500ml .INFORMAÇÕES ADICIONAIS: TERMO DE REFERENCIA Nº 046/2023. As informações adicionais não fazem parte do ID e foram lançadas pelo funcionário RODRIGO FERREIRA ANDRADE, da UG 17303 - FUNDAÇÃO DE DERMATOLOGIA TROPICAL E VENEREOLOGIA ALFREDO DA MATTA , e não podem contrariar o descritivo do item (ID-74747)  MARCA: Brillano</t>
  </si>
  <si>
    <t>LUCAS MATEUS RAMOS ARAUJO 03961387214</t>
  </si>
  <si>
    <t>2023NE0000306</t>
  </si>
  <si>
    <t>2023NE0000307</t>
  </si>
  <si>
    <t>(ID-135294) SABONETE, Líquido antisséptico a base de Triclosan 0,5%; Sem adição de perfumes; pH neutro; Unidade de Fornecimento: frasco com 5 litros. .INFORMAÇÕES ADICIONAIS: TERMO DE REFERENCIA Nº 046/2023. As informações adicionais não fazem parte do ID e foram lançadas pelo funcionário RODRIGO FERREIRA ANDRADE, da UG 17303 - FUNDAÇÃO DE DERMATOLOGIA TROPICAL E VENEREOLOGIA ALFREDO DA MATTA , e não podem contrariar o descritivo do item (ID-135294)  MARCA: BRILL</t>
  </si>
  <si>
    <t>ATA Nº 0047/2023
PE Nº 1306/2022</t>
  </si>
  <si>
    <t>33903043 - Material Para Reabilitacao Profissional</t>
  </si>
  <si>
    <t>2023NE0000311</t>
  </si>
  <si>
    <t>(ID-117174) CANELEIRA, Aplicação: para exercícios localizados e reabilitação; Tipo: regulável; Material: termo plástico com revestimento em tecido de lona de algodão; Acabamento: carga interna protegida; Fechamento com velcro; Unidade de Fornecimento: par; Peso: 1 kg. MARCA: Radar Pollystar</t>
  </si>
  <si>
    <t>(ID-117176) CANELEIRA, Aplicação: para exercícios localizados e reabilitação; Tipo: regulável; Material: termo plástico com revestimento em tecido de lona de algodão; Acabamento: carga interna protegida; Fechamento com velcro; Unidade de Fornecimento: par; Peso: 3 kg. MARCA: Radar Pollystar</t>
  </si>
  <si>
    <t>A P SARUBBI</t>
  </si>
  <si>
    <t>(ID-117175) CANELEIRA, Aplicação: para exercícios localizados e reabilitação; Tipo: regulável; Material: termo plástico com revestimento em tecido de lona de algodão; Acabamento: carga interna protegida; Fechamento com velcro; Unidade de Fornecimento: par; Peso: 2kg. MARCA: CARCI</t>
  </si>
  <si>
    <t>2023NE0000312</t>
  </si>
  <si>
    <t>ATA Nº 0100/2023
PE Nº 1327/2022</t>
  </si>
  <si>
    <t>TANDAR COMERCIO DE PRODUTOS FARMACEUTICOS LTDA</t>
  </si>
  <si>
    <t>2023NE0000322</t>
  </si>
  <si>
    <t>(ID-135100) ITRACONAZOL, Forma Farmacêutica: cápsula; Concentração: 100mg. MARCA: NOVA QUIMICA FARMACEUTICA LTDA</t>
  </si>
  <si>
    <t>ATA Nº 0111/2023
PE Nº 021/2023</t>
  </si>
  <si>
    <t>HEALTH DISTRIBUIDORA DE MEDICAMENTOS LTDA</t>
  </si>
  <si>
    <t>2023NE0000323</t>
  </si>
  <si>
    <t>(ID-115700) HIDROXIZINA, Forma Farmacêutica: solução oral; Concentração: 10mg/5ml; Forma De Apresentação: frasco de 100ml a 120ml. MARCA: NATIVITA</t>
  </si>
  <si>
    <t>2023NE0000324</t>
  </si>
  <si>
    <t>(ID-115843) LUVA , Tipo: de procedimento, não estéril, em nitrilo, formato anatômico, resistente, sem pó; Tamanho: M; Unidade de Fornecimento: caixa com 100 unidades. MARCA: DESCARPACK</t>
  </si>
  <si>
    <t>(ID-115842) LUVA , Tipo: de procedimento, não estéril, em nitrilo, formato anatômico, resistente, sem pó; Tamanho: P; Unidade de Fornecimento: caixa com 100 unidades. MARCA: DESCARPACK</t>
  </si>
  <si>
    <t>ATA Nº 0828/2022
PE Nº 303/2022</t>
  </si>
  <si>
    <t>P H COMERCIO DE PRODUTOS MEDICOS E HOSPITALARES EIRELI</t>
  </si>
  <si>
    <t>2023NE0000325</t>
  </si>
  <si>
    <t>(ID-119806) BETA - HCG, Teste rápido para determinação qualitativa e semi-quantitativa da fração Beta Gonadotrofina Coriônica Humana (B-hCG) em amostra de soro e urina, com sensibilidade de 25Ul/ml; Unidade de Fornecimento: embalagem com 100 tiras ou 2 (duas) com 50 cada. MARCA: EBRAM</t>
  </si>
  <si>
    <t>(ID-119840) SORO ANTI-AB, Reagente para classificação do Sistema ABO do sangue humano, pelo método de aglutinação em lâmina e/ou em tubo, com capacidade para 200 reações; Unidade de Fornecimento: frasco conta gotas com 10ml. MARCA: EBRAM / ANTI-AB</t>
  </si>
  <si>
    <t>ELVIS ROBERTO MATOS DE SOUZA</t>
  </si>
  <si>
    <t>2023NE0000326</t>
  </si>
  <si>
    <t>(ID-115926) CORANTE PANÓTICO, Aplicação: Hematologia; Composto por:- Panótico rápido nº 1 (Ciclohexadienos 0,1%); - Panótico rápido nº 2 (Azobenzenosulfônicos 0,1%); - Panótico rápido nº 3 (Fenotiazinas 0,1%); Unidade de Fornecimento: Kit com 3 x 500ml cada. MARCA: RENYLAB</t>
  </si>
  <si>
    <t>(ID-115976) CORANTE GIEMSA, Aplicação: Análise laboratorial, Unidade de Fornecimento: Frasco com 1 litro. MARCA: RENYLAB</t>
  </si>
  <si>
    <t>KM COMERCIO DE PRODUTOS HOSPITALARES LTDA</t>
  </si>
  <si>
    <t>2023NE0000327</t>
  </si>
  <si>
    <t>(ID-116316) CORANTE ZIEHL NEELSEN, Aplicação: Microbiologia; Composto por: Fucsina fenicada, Azul de metileno e Descorante; Unidade de Fornecimento: embalagem com 3 x 500ml cada. MARCA: RENYLAB</t>
  </si>
  <si>
    <t>01.02.017303.000622/2023-92</t>
  </si>
  <si>
    <t>01.02.017303.000529/2023-04</t>
  </si>
  <si>
    <t>01.02.017303.000787/2023-90</t>
  </si>
  <si>
    <t>01.02.017303.000764/2023-86</t>
  </si>
  <si>
    <t>01.02.017303.000727/2023-78</t>
  </si>
  <si>
    <t>01.02.017303.000909/2023-49</t>
  </si>
  <si>
    <t>01.02.017303.000891/2023-85</t>
  </si>
  <si>
    <t>ATA Nº 0108/2023
PE Nº 1331/2022</t>
  </si>
  <si>
    <t>ATA Nº 0243/2022
PE Nº 477/2022</t>
  </si>
  <si>
    <t>ATA Nº 0106/2023
PE Nº 131/2023</t>
  </si>
  <si>
    <t>ATA Nº 0302/2022
PE Nº 01330/2022</t>
  </si>
  <si>
    <t>DEMONSTRATIVO DE EMPENHOS: AQUISIÇÕES E CONTRATOS - JULHO 2023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</si>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</sst>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00"/>
    <numFmt numFmtId="168" formatCode="_-* ##,#00_-;\-* #,##0_-;_-* &quot;-&quot;_-;_-@_-"/>
    <numFmt numFmtId="169" formatCode="_-&quot;R$&quot;\ * #,##0.0000_-;\-&quot;R$&quot;\ * #,##0.0000_-;_-&quot;R$&quot;\ * &quot;-&quot;??_-;_-@_-"/>
    <numFmt numFmtId="170" formatCode="_-* #,##0.0000_-;\-* #,##0.0000_-;_-* &quot;-&quot;??_-;_-@_-"/>
    <numFmt numFmtId="17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0"/>
      <name val="Arial"/>
      <family val="2"/>
    </font>
    <font>
      <b/>
      <sz val="20"/>
      <color rgb="FF1E189A"/>
      <name val="Symbol"/>
      <family val="1"/>
      <charset val="2"/>
    </font>
    <font>
      <b/>
      <sz val="20"/>
      <color rgb="FF1E189A"/>
      <name val="Arial"/>
      <family val="2"/>
    </font>
    <font>
      <sz val="20"/>
      <color rgb="FF1E189A"/>
      <name val="Arial"/>
      <family val="2"/>
    </font>
    <font>
      <b/>
      <sz val="20"/>
      <color rgb="FF3333FF"/>
      <name val="Symbol"/>
      <family val="1"/>
      <charset val="2"/>
    </font>
    <font>
      <sz val="20"/>
      <color theme="1" tint="0.249977111117893"/>
      <name val="Arial"/>
      <family val="2"/>
    </font>
    <font>
      <b/>
      <sz val="24"/>
      <color theme="1" tint="0.249977111117893"/>
      <name val="Arial"/>
      <family val="2"/>
    </font>
    <font>
      <sz val="16"/>
      <name val="Arial"/>
      <family val="2"/>
    </font>
    <font>
      <sz val="20"/>
      <color rgb="FFFF0000"/>
      <name val="Arial"/>
      <family val="2"/>
    </font>
    <font>
      <b/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0" fillId="0" borderId="0" xfId="0" applyFont="1"/>
    <xf numFmtId="0" fontId="10" fillId="0" borderId="4" xfId="0" applyFont="1" applyBorder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9" fontId="10" fillId="0" borderId="0" xfId="5" applyFont="1" applyFill="1" applyAlignment="1">
      <alignment horizontal="center" vertical="center"/>
    </xf>
    <xf numFmtId="0" fontId="3" fillId="0" borderId="0" xfId="0" quotePrefix="1" applyFont="1"/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 vertical="top"/>
    </xf>
    <xf numFmtId="44" fontId="8" fillId="0" borderId="0" xfId="2" applyFont="1"/>
    <xf numFmtId="0" fontId="13" fillId="0" borderId="0" xfId="0" applyFont="1" applyAlignment="1">
      <alignment horizontal="center"/>
    </xf>
    <xf numFmtId="0" fontId="13" fillId="0" borderId="0" xfId="0" applyFont="1"/>
    <xf numFmtId="44" fontId="14" fillId="0" borderId="0" xfId="2" applyFont="1"/>
    <xf numFmtId="0" fontId="8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44" fontId="16" fillId="0" borderId="0" xfId="2" applyFont="1"/>
    <xf numFmtId="0" fontId="16" fillId="0" borderId="0" xfId="0" applyFont="1"/>
    <xf numFmtId="44" fontId="16" fillId="0" borderId="0" xfId="0" applyNumberFormat="1" applyFont="1"/>
    <xf numFmtId="0" fontId="16" fillId="0" borderId="0" xfId="0" applyFont="1" applyAlignment="1">
      <alignment horizontal="center"/>
    </xf>
    <xf numFmtId="44" fontId="8" fillId="0" borderId="0" xfId="2" applyFont="1" applyFill="1"/>
    <xf numFmtId="0" fontId="8" fillId="0" borderId="0" xfId="0" applyFont="1" applyAlignment="1">
      <alignment horizontal="center"/>
    </xf>
    <xf numFmtId="44" fontId="8" fillId="0" borderId="0" xfId="0" applyNumberFormat="1" applyFont="1"/>
    <xf numFmtId="169" fontId="3" fillId="0" borderId="1" xfId="2" applyNumberFormat="1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44" fontId="3" fillId="3" borderId="1" xfId="2" applyFont="1" applyFill="1" applyBorder="1" applyAlignment="1">
      <alignment horizontal="justify" vertical="center"/>
    </xf>
    <xf numFmtId="44" fontId="3" fillId="3" borderId="1" xfId="2" applyFont="1" applyFill="1" applyBorder="1" applyAlignment="1">
      <alignment horizontal="justify" vertical="center" wrapText="1"/>
    </xf>
    <xf numFmtId="0" fontId="3" fillId="3" borderId="0" xfId="0" applyFont="1" applyFill="1" applyAlignment="1">
      <alignment vertical="center"/>
    </xf>
    <xf numFmtId="0" fontId="15" fillId="3" borderId="0" xfId="0" applyFont="1" applyFill="1" applyAlignment="1">
      <alignment horizontal="justify" vertical="center"/>
    </xf>
    <xf numFmtId="170" fontId="3" fillId="3" borderId="1" xfId="1" applyNumberFormat="1" applyFont="1" applyFill="1" applyBorder="1" applyAlignment="1">
      <alignment vertical="center" wrapText="1"/>
    </xf>
    <xf numFmtId="169" fontId="3" fillId="3" borderId="1" xfId="2" applyNumberFormat="1" applyFont="1" applyFill="1" applyBorder="1" applyAlignment="1">
      <alignment horizontal="justify" vertical="center"/>
    </xf>
    <xf numFmtId="170" fontId="3" fillId="3" borderId="1" xfId="1" applyNumberFormat="1" applyFont="1" applyFill="1" applyBorder="1" applyAlignment="1">
      <alignment horizontal="center" vertical="center" wrapText="1"/>
    </xf>
    <xf numFmtId="169" fontId="3" fillId="3" borderId="1" xfId="2" applyNumberFormat="1" applyFont="1" applyFill="1" applyBorder="1" applyAlignment="1">
      <alignment horizontal="right" vertical="center"/>
    </xf>
    <xf numFmtId="170" fontId="3" fillId="3" borderId="1" xfId="0" applyNumberFormat="1" applyFont="1" applyFill="1" applyBorder="1" applyAlignment="1">
      <alignment horizontal="center" vertical="center" wrapText="1"/>
    </xf>
    <xf numFmtId="170" fontId="3" fillId="3" borderId="1" xfId="0" applyNumberFormat="1" applyFont="1" applyFill="1" applyBorder="1" applyAlignment="1">
      <alignment horizontal="center" vertical="center"/>
    </xf>
    <xf numFmtId="170" fontId="3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8" fontId="5" fillId="0" borderId="3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44" fontId="10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44" fontId="3" fillId="0" borderId="0" xfId="2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/>
    <xf numFmtId="10" fontId="5" fillId="0" borderId="0" xfId="5" applyNumberFormat="1" applyFont="1" applyFill="1" applyAlignment="1">
      <alignment horizontal="center" vertical="center"/>
    </xf>
    <xf numFmtId="10" fontId="5" fillId="0" borderId="3" xfId="5" applyNumberFormat="1" applyFont="1" applyFill="1" applyBorder="1" applyAlignment="1">
      <alignment horizontal="center" vertical="center"/>
    </xf>
    <xf numFmtId="176" fontId="8" fillId="0" borderId="0" xfId="5" applyNumberFormat="1" applyFont="1" applyFill="1" applyAlignment="1">
      <alignment horizontal="center" vertical="center"/>
    </xf>
    <xf numFmtId="176" fontId="8" fillId="0" borderId="0" xfId="5" applyNumberFormat="1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/>
    </xf>
  </cellXfs>
  <cellStyles count="7">
    <cellStyle name="Moeda" xfId="2" builtinId="4"/>
    <cellStyle name="Moeda 4" xfId="4"/>
    <cellStyle name="Moeda 6" xfId="6"/>
    <cellStyle name="Normal" xfId="0" builtinId="0"/>
    <cellStyle name="Porcentagem" xfId="5" builtinId="5"/>
    <cellStyle name="Vírgula" xfId="1" builtinId="3"/>
    <cellStyle name="Vírgula 3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C2-4D2B-93E6-55FEF347B8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8C2-4D2B-93E6-55FEF347B80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8C2-4D2B-93E6-55FEF347B8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8C2-4D2B-93E6-55FEF347B8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0.34381843590556832"/>
                  <c:y val="0.796480217889666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2688137939244693"/>
                  <c:y val="-0.1913828788199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83455986763764767"/>
                  <c:y val="0.27141212736892995"/>
                </c:manualLayout>
              </c:layout>
              <c:dLblPos val="inEnd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600172767577264"/>
                      <c:h val="0.1440177794727751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8875598164055757"/>
                  <c:y val="0.123122764593266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6389483388222722E-2"/>
                  <c:y val="7.607618038334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Arial Black" panose="020B0A040201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1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'RESULTS - GRAPHICS'!$Z$2:$Z$6</c:f>
              <c:strCache>
                <c:ptCount val="5"/>
                <c:pt idx="0">
                  <c:v>CAE</c:v>
                </c:pt>
                <c:pt idx="1">
                  <c:v>ATA</c:v>
                </c:pt>
                <c:pt idx="2">
                  <c:v>PE</c:v>
                </c:pt>
                <c:pt idx="3">
                  <c:v>DLE</c:v>
                </c:pt>
                <c:pt idx="4">
                  <c:v>RDL</c:v>
                </c:pt>
              </c:strCache>
            </c:strRef>
          </c:cat>
          <c:val>
            <c:numRef>
              <c:f>'RESULTS - GRAPHICS'!$AA$2:$AA$6</c:f>
              <c:numCache>
                <c:formatCode>0.0%</c:formatCode>
                <c:ptCount val="5"/>
                <c:pt idx="0">
                  <c:v>0</c:v>
                </c:pt>
                <c:pt idx="1">
                  <c:v>0.70588235294117652</c:v>
                </c:pt>
                <c:pt idx="2">
                  <c:v>0</c:v>
                </c:pt>
                <c:pt idx="3">
                  <c:v>0.23529411764705882</c:v>
                </c:pt>
                <c:pt idx="4">
                  <c:v>5.8823529411764705E-2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2-4D2B-93E6-55FEF347B80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2464469</xdr:colOff>
      <xdr:row>35</xdr:row>
      <xdr:rowOff>152400</xdr:rowOff>
    </xdr:from>
    <xdr:ext cx="7655943" cy="5932393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3181344" y="154854275"/>
          <a:ext cx="7655943" cy="5932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2000" b="1">
              <a:latin typeface="Arial" panose="020B0604020202020204" pitchFamily="34" charset="0"/>
              <a:cs typeface="Arial" panose="020B0604020202020204" pitchFamily="34" charset="0"/>
            </a:rPr>
            <a:t>Manaus,</a:t>
          </a:r>
          <a:r>
            <a:rPr lang="pt-BR" sz="2000" b="1" baseline="0">
              <a:latin typeface="Arial" panose="020B0604020202020204" pitchFamily="34" charset="0"/>
              <a:cs typeface="Arial" panose="020B0604020202020204" pitchFamily="34" charset="0"/>
            </a:rPr>
            <a:t> 14 de agosto de 2023.</a:t>
          </a:r>
        </a:p>
        <a:p>
          <a:pPr algn="ctr"/>
          <a:endParaRPr lang="pt-BR" sz="20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2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latin typeface="Arial" panose="020B0604020202020204" pitchFamily="34" charset="0"/>
              <a:cs typeface="Arial" panose="020B0604020202020204" pitchFamily="34" charset="0"/>
            </a:rPr>
            <a:t>ELABORADO:</a:t>
          </a:r>
        </a:p>
        <a:p>
          <a:pPr algn="ctr"/>
          <a:r>
            <a:rPr lang="pt-BR" sz="2000" b="1" baseline="0">
              <a:latin typeface="Arial" panose="020B0604020202020204" pitchFamily="34" charset="0"/>
              <a:cs typeface="Arial" panose="020B0604020202020204" pitchFamily="34" charset="0"/>
            </a:rPr>
            <a:t>CIRLENE DE AZEVEDO ARAÚJO</a:t>
          </a:r>
        </a:p>
        <a:p>
          <a:pPr algn="ctr"/>
          <a:r>
            <a:rPr lang="pt-BR" sz="2000" baseline="0">
              <a:latin typeface="Arial" panose="020B0604020202020204" pitchFamily="34" charset="0"/>
              <a:cs typeface="Arial" panose="020B0604020202020204" pitchFamily="34" charset="0"/>
            </a:rPr>
            <a:t>Subgerente de Orçamento</a:t>
          </a:r>
        </a:p>
        <a:p>
          <a:pPr algn="ctr"/>
          <a:endParaRPr lang="pt-BR" sz="2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REVISADO:</a:t>
          </a:r>
          <a:b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2000" b="1">
              <a:latin typeface="Arial" panose="020B0604020202020204" pitchFamily="34" charset="0"/>
              <a:cs typeface="Arial" panose="020B0604020202020204" pitchFamily="34" charset="0"/>
            </a:rPr>
            <a:t>JACKELINE DE SOUZA MÁXIMO</a:t>
          </a:r>
          <a:endParaRPr lang="pt-BR" sz="2000" b="1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pt-BR" sz="20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Gerente de Orçamento, Financeiro e Contabilidade</a:t>
          </a:r>
          <a:endParaRPr lang="pt-BR" sz="2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2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APROVADO:</a:t>
          </a:r>
        </a:p>
        <a:p>
          <a:pPr marL="0" indent="0" algn="ctr"/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LEIDE BARBOSA PINTO</a:t>
          </a:r>
        </a:p>
        <a:p>
          <a:pPr marL="0" indent="0" algn="ctr"/>
          <a:r>
            <a:rPr lang="pt-BR" sz="20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Chefe do Departamento de Planejamento, </a:t>
          </a:r>
          <a:r>
            <a:rPr lang="pt-BR" sz="20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Orçamento e Finan</a:t>
          </a:r>
          <a:r>
            <a:rPr lang="pt-BR" sz="20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ças</a:t>
          </a:r>
        </a:p>
        <a:p>
          <a:pPr marL="0" indent="0" algn="ctr"/>
          <a:endParaRPr lang="pt-BR" sz="2000" b="1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APROVADO:</a:t>
          </a:r>
        </a:p>
        <a:p>
          <a:pPr marL="0" indent="0" algn="ctr"/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MÔNICA SALES MOREIRA DE SOUZA</a:t>
          </a:r>
        </a:p>
        <a:p>
          <a:pPr marL="0" indent="0" algn="ctr"/>
          <a:r>
            <a:rPr lang="pt-BR" sz="20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Diretora Administrativa e Financeira </a:t>
          </a:r>
        </a:p>
        <a:p>
          <a:pPr marL="0" indent="0" algn="ctr"/>
          <a:endParaRPr lang="pt-BR" sz="1800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317911</xdr:colOff>
      <xdr:row>15</xdr:row>
      <xdr:rowOff>190499</xdr:rowOff>
    </xdr:from>
    <xdr:to>
      <xdr:col>21</xdr:col>
      <xdr:colOff>684067</xdr:colOff>
      <xdr:row>28</xdr:row>
      <xdr:rowOff>207817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2028899</xdr:colOff>
      <xdr:row>15</xdr:row>
      <xdr:rowOff>311830</xdr:rowOff>
    </xdr:from>
    <xdr:to>
      <xdr:col>21</xdr:col>
      <xdr:colOff>614794</xdr:colOff>
      <xdr:row>26</xdr:row>
      <xdr:rowOff>337703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500062</xdr:colOff>
      <xdr:row>50</xdr:row>
      <xdr:rowOff>127000</xdr:rowOff>
    </xdr:from>
    <xdr:ext cx="8262937" cy="5932393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33095E01-F313-4A52-A7B4-0515E6D5B113}"/>
            </a:ext>
          </a:extLst>
        </xdr:cNvPr>
        <xdr:cNvSpPr txBox="1"/>
      </xdr:nvSpPr>
      <xdr:spPr>
        <a:xfrm>
          <a:off x="5929312" y="19653250"/>
          <a:ext cx="8262937" cy="5932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>
              <a:latin typeface="Arial" panose="020B0604020202020204" pitchFamily="34" charset="0"/>
              <a:cs typeface="Arial" panose="020B0604020202020204" pitchFamily="34" charset="0"/>
            </a:rPr>
            <a:t>Manaus,</a:t>
          </a:r>
          <a:r>
            <a:rPr lang="pt-BR" sz="2000" b="1" baseline="0">
              <a:latin typeface="Arial" panose="020B0604020202020204" pitchFamily="34" charset="0"/>
              <a:cs typeface="Arial" panose="020B0604020202020204" pitchFamily="34" charset="0"/>
            </a:rPr>
            <a:t> 14 de agosto de 2023.</a:t>
          </a:r>
        </a:p>
        <a:p>
          <a:pPr algn="ctr"/>
          <a:endParaRPr lang="pt-BR" sz="20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2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latin typeface="Arial" panose="020B0604020202020204" pitchFamily="34" charset="0"/>
              <a:cs typeface="Arial" panose="020B0604020202020204" pitchFamily="34" charset="0"/>
            </a:rPr>
            <a:t>ELABORADO:</a:t>
          </a:r>
        </a:p>
        <a:p>
          <a:pPr algn="ctr"/>
          <a:r>
            <a:rPr lang="pt-BR" sz="2000" b="1" baseline="0">
              <a:latin typeface="Arial" panose="020B0604020202020204" pitchFamily="34" charset="0"/>
              <a:cs typeface="Arial" panose="020B0604020202020204" pitchFamily="34" charset="0"/>
            </a:rPr>
            <a:t>CIRLENE DE AZEVEDO ARAÚJO</a:t>
          </a:r>
        </a:p>
        <a:p>
          <a:pPr algn="ctr"/>
          <a:r>
            <a:rPr lang="pt-BR" sz="2000" baseline="0">
              <a:latin typeface="Arial" panose="020B0604020202020204" pitchFamily="34" charset="0"/>
              <a:cs typeface="Arial" panose="020B0604020202020204" pitchFamily="34" charset="0"/>
            </a:rPr>
            <a:t>Subgerente de Orçamento</a:t>
          </a:r>
        </a:p>
        <a:p>
          <a:pPr algn="ctr"/>
          <a:endParaRPr lang="pt-BR" sz="2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REVISADO:</a:t>
          </a:r>
          <a:b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2000" b="1">
              <a:latin typeface="Arial" panose="020B0604020202020204" pitchFamily="34" charset="0"/>
              <a:cs typeface="Arial" panose="020B0604020202020204" pitchFamily="34" charset="0"/>
            </a:rPr>
            <a:t>JACKELINE DE SOUZA MÁXIMO</a:t>
          </a:r>
          <a:endParaRPr lang="pt-BR" sz="2000" b="1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pt-BR" sz="20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Gerente de Orçamento, Financeiro e Contabilidade</a:t>
          </a:r>
          <a:endParaRPr lang="pt-BR" sz="2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2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APROVADO:</a:t>
          </a:r>
        </a:p>
        <a:p>
          <a:pPr marL="0" indent="0" algn="ctr"/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LEIDE BARBOSA PINTO</a:t>
          </a:r>
        </a:p>
        <a:p>
          <a:pPr marL="0" indent="0" algn="ctr"/>
          <a:r>
            <a:rPr lang="pt-BR" sz="20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Chefe do Departamento de Planejamento, </a:t>
          </a:r>
          <a:r>
            <a:rPr lang="pt-BR" sz="20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Orçamento e Finan</a:t>
          </a:r>
          <a:r>
            <a:rPr lang="pt-BR" sz="20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ças</a:t>
          </a:r>
        </a:p>
        <a:p>
          <a:pPr marL="0" indent="0" algn="ctr"/>
          <a:endParaRPr lang="pt-BR" sz="2000" b="1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APROVADO:</a:t>
          </a:r>
        </a:p>
        <a:p>
          <a:pPr marL="0" indent="0" algn="ctr"/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MÔNICA SALES MOREIRA DE SOUZA</a:t>
          </a:r>
        </a:p>
        <a:p>
          <a:pPr marL="0" indent="0" algn="ctr"/>
          <a:r>
            <a:rPr lang="pt-BR" sz="20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Diretora Administrativa e Financeira </a:t>
          </a:r>
        </a:p>
        <a:p>
          <a:pPr marL="0" indent="0" algn="ctr"/>
          <a:endParaRPr lang="pt-BR" sz="1800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GridLines="0" topLeftCell="E1" zoomScale="40" zoomScaleNormal="40" zoomScalePageLayoutView="30" workbookViewId="0">
      <selection activeCell="J28" sqref="J28"/>
    </sheetView>
  </sheetViews>
  <sheetFormatPr defaultRowHeight="25.5" x14ac:dyDescent="0.35"/>
  <cols>
    <col min="1" max="1" width="23" style="9" bestFit="1" customWidth="1"/>
    <col min="2" max="2" width="59.85546875" style="9" bestFit="1" customWidth="1"/>
    <col min="3" max="3" width="30.5703125" style="9" customWidth="1"/>
    <col min="4" max="4" width="30.28515625" style="9" customWidth="1"/>
    <col min="5" max="5" width="37.42578125" style="9" customWidth="1"/>
    <col min="6" max="6" width="173" style="9" customWidth="1"/>
    <col min="7" max="7" width="77.140625" style="14" customWidth="1"/>
    <col min="8" max="8" width="28.140625" style="9" customWidth="1"/>
    <col min="9" max="9" width="38.7109375" style="9" customWidth="1"/>
    <col min="10" max="10" width="47.85546875" style="9" customWidth="1"/>
    <col min="11" max="11" width="70.85546875" style="14" customWidth="1"/>
    <col min="12" max="12" width="39.28515625" style="9" hidden="1" customWidth="1"/>
    <col min="13" max="13" width="37.140625" style="9" bestFit="1" customWidth="1"/>
    <col min="14" max="14" width="34.5703125" style="9" customWidth="1"/>
    <col min="15" max="15" width="99.140625" style="9" bestFit="1" customWidth="1"/>
    <col min="16" max="16384" width="9.140625" style="9"/>
  </cols>
  <sheetData>
    <row r="1" spans="1:17" s="2" customFormat="1" ht="43.5" customHeight="1" x14ac:dyDescent="0.25">
      <c r="A1" s="68" t="s">
        <v>17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7" s="2" customFormat="1" ht="26.25" x14ac:dyDescent="0.25">
      <c r="A2" s="68" t="s">
        <v>57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7" s="2" customFormat="1" ht="26.25" x14ac:dyDescent="0.25">
      <c r="A3" s="68" t="s">
        <v>58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7" s="2" customFormat="1" ht="26.25" x14ac:dyDescent="0.25">
      <c r="A4" s="68" t="s">
        <v>59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7" s="2" customFormat="1" ht="26.25" x14ac:dyDescent="0.25">
      <c r="A5" s="68" t="s">
        <v>60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7" s="2" customFormat="1" ht="43.5" customHeight="1" x14ac:dyDescent="0.25">
      <c r="A6" s="68" t="s">
        <v>19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</row>
    <row r="7" spans="1:17" s="2" customFormat="1" ht="43.5" customHeight="1" x14ac:dyDescent="0.25">
      <c r="A7" s="67" t="s">
        <v>79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9" spans="1:17" ht="81" customHeight="1" x14ac:dyDescent="0.35">
      <c r="A9" s="3" t="s">
        <v>0</v>
      </c>
      <c r="B9" s="3" t="s">
        <v>1</v>
      </c>
      <c r="C9" s="3" t="s">
        <v>54</v>
      </c>
      <c r="D9" s="3" t="s">
        <v>2</v>
      </c>
      <c r="E9" s="3" t="s">
        <v>3</v>
      </c>
      <c r="F9" s="4" t="s">
        <v>4</v>
      </c>
      <c r="G9" s="3" t="s">
        <v>5</v>
      </c>
      <c r="H9" s="3" t="s">
        <v>18</v>
      </c>
      <c r="I9" s="5" t="s">
        <v>6</v>
      </c>
      <c r="J9" s="6" t="s">
        <v>7</v>
      </c>
      <c r="K9" s="7" t="s">
        <v>8</v>
      </c>
      <c r="L9" s="7" t="s">
        <v>7</v>
      </c>
      <c r="M9" s="8" t="s">
        <v>9</v>
      </c>
      <c r="N9" s="3" t="s">
        <v>10</v>
      </c>
      <c r="O9" s="3" t="s">
        <v>11</v>
      </c>
    </row>
    <row r="10" spans="1:17" s="52" customFormat="1" ht="200.1" customHeight="1" x14ac:dyDescent="0.25">
      <c r="A10" s="46">
        <f>ROW(A1)</f>
        <v>1</v>
      </c>
      <c r="B10" s="46" t="s">
        <v>126</v>
      </c>
      <c r="C10" s="47" t="s">
        <v>12</v>
      </c>
      <c r="D10" s="48" t="s">
        <v>12</v>
      </c>
      <c r="E10" s="11" t="s">
        <v>82</v>
      </c>
      <c r="F10" s="49" t="s">
        <v>86</v>
      </c>
      <c r="G10" s="49" t="s">
        <v>80</v>
      </c>
      <c r="H10" s="54">
        <v>12</v>
      </c>
      <c r="I10" s="55">
        <v>3181.44</v>
      </c>
      <c r="J10" s="50">
        <f>H10*I10</f>
        <v>38177.279999999999</v>
      </c>
      <c r="K10" s="48" t="s">
        <v>53</v>
      </c>
      <c r="L10" s="51">
        <f>J10</f>
        <v>38177.279999999999</v>
      </c>
      <c r="M10" s="47">
        <v>45112</v>
      </c>
      <c r="N10" s="61" t="s">
        <v>81</v>
      </c>
      <c r="O10" s="45" t="s">
        <v>55</v>
      </c>
      <c r="Q10" s="53"/>
    </row>
    <row r="11" spans="1:17" s="52" customFormat="1" ht="200.1" customHeight="1" x14ac:dyDescent="0.25">
      <c r="A11" s="46">
        <f>ROW(A2)</f>
        <v>2</v>
      </c>
      <c r="B11" s="46" t="s">
        <v>127</v>
      </c>
      <c r="C11" s="47" t="s">
        <v>34</v>
      </c>
      <c r="D11" s="48" t="s">
        <v>34</v>
      </c>
      <c r="E11" s="48" t="s">
        <v>83</v>
      </c>
      <c r="F11" s="49" t="s">
        <v>87</v>
      </c>
      <c r="G11" s="49" t="s">
        <v>84</v>
      </c>
      <c r="H11" s="56">
        <v>1440</v>
      </c>
      <c r="I11" s="55">
        <v>1.97</v>
      </c>
      <c r="J11" s="50">
        <f t="shared" ref="J11:J25" si="0">H11*I11</f>
        <v>2836.8</v>
      </c>
      <c r="K11" s="48" t="s">
        <v>62</v>
      </c>
      <c r="L11" s="51">
        <f t="shared" ref="L11:L26" si="1">J11</f>
        <v>2836.8</v>
      </c>
      <c r="M11" s="47">
        <v>45118</v>
      </c>
      <c r="N11" s="61" t="s">
        <v>85</v>
      </c>
      <c r="O11" s="45" t="s">
        <v>55</v>
      </c>
      <c r="Q11" s="53"/>
    </row>
    <row r="12" spans="1:17" s="52" customFormat="1" ht="200.1" customHeight="1" x14ac:dyDescent="0.25">
      <c r="A12" s="46">
        <f>ROW(A3)</f>
        <v>3</v>
      </c>
      <c r="B12" s="46" t="s">
        <v>127</v>
      </c>
      <c r="C12" s="47" t="s">
        <v>34</v>
      </c>
      <c r="D12" s="48" t="s">
        <v>34</v>
      </c>
      <c r="E12" s="48" t="s">
        <v>83</v>
      </c>
      <c r="F12" s="49" t="s">
        <v>88</v>
      </c>
      <c r="G12" s="49" t="s">
        <v>84</v>
      </c>
      <c r="H12" s="58">
        <v>67</v>
      </c>
      <c r="I12" s="55">
        <v>6.31</v>
      </c>
      <c r="J12" s="50">
        <f t="shared" si="0"/>
        <v>422.77</v>
      </c>
      <c r="K12" s="48" t="s">
        <v>62</v>
      </c>
      <c r="L12" s="51">
        <f t="shared" si="1"/>
        <v>422.77</v>
      </c>
      <c r="M12" s="47">
        <v>45118</v>
      </c>
      <c r="N12" s="61" t="s">
        <v>85</v>
      </c>
      <c r="O12" s="45" t="s">
        <v>55</v>
      </c>
      <c r="Q12" s="53"/>
    </row>
    <row r="13" spans="1:17" s="52" customFormat="1" ht="200.1" customHeight="1" x14ac:dyDescent="0.25">
      <c r="A13" s="46">
        <v>4</v>
      </c>
      <c r="B13" s="46" t="s">
        <v>127</v>
      </c>
      <c r="C13" s="47" t="s">
        <v>34</v>
      </c>
      <c r="D13" s="48" t="s">
        <v>34</v>
      </c>
      <c r="E13" s="48" t="s">
        <v>83</v>
      </c>
      <c r="F13" s="49" t="s">
        <v>90</v>
      </c>
      <c r="G13" s="49" t="s">
        <v>89</v>
      </c>
      <c r="H13" s="58">
        <v>600</v>
      </c>
      <c r="I13" s="55">
        <v>1.49</v>
      </c>
      <c r="J13" s="50">
        <f t="shared" si="0"/>
        <v>894</v>
      </c>
      <c r="K13" s="48" t="s">
        <v>62</v>
      </c>
      <c r="L13" s="51">
        <f t="shared" si="1"/>
        <v>894</v>
      </c>
      <c r="M13" s="47">
        <v>45118</v>
      </c>
      <c r="N13" s="61" t="s">
        <v>92</v>
      </c>
      <c r="O13" s="45" t="s">
        <v>55</v>
      </c>
      <c r="Q13" s="53"/>
    </row>
    <row r="14" spans="1:17" s="52" customFormat="1" ht="200.1" customHeight="1" x14ac:dyDescent="0.25">
      <c r="A14" s="46">
        <v>5</v>
      </c>
      <c r="B14" s="46" t="s">
        <v>127</v>
      </c>
      <c r="C14" s="47" t="s">
        <v>34</v>
      </c>
      <c r="D14" s="48" t="s">
        <v>34</v>
      </c>
      <c r="E14" s="48" t="s">
        <v>83</v>
      </c>
      <c r="F14" s="49" t="s">
        <v>94</v>
      </c>
      <c r="G14" s="49" t="s">
        <v>91</v>
      </c>
      <c r="H14" s="56">
        <v>108</v>
      </c>
      <c r="I14" s="55">
        <v>27.5</v>
      </c>
      <c r="J14" s="50">
        <f t="shared" si="0"/>
        <v>2970</v>
      </c>
      <c r="K14" s="48" t="s">
        <v>62</v>
      </c>
      <c r="L14" s="51">
        <f t="shared" si="1"/>
        <v>2970</v>
      </c>
      <c r="M14" s="47">
        <v>45118</v>
      </c>
      <c r="N14" s="61" t="s">
        <v>93</v>
      </c>
      <c r="O14" s="45" t="s">
        <v>55</v>
      </c>
      <c r="Q14" s="53"/>
    </row>
    <row r="15" spans="1:17" s="52" customFormat="1" ht="200.1" customHeight="1" x14ac:dyDescent="0.25">
      <c r="A15" s="46">
        <v>6</v>
      </c>
      <c r="B15" s="46" t="s">
        <v>128</v>
      </c>
      <c r="C15" s="47" t="s">
        <v>14</v>
      </c>
      <c r="D15" s="48" t="s">
        <v>16</v>
      </c>
      <c r="E15" s="48" t="s">
        <v>95</v>
      </c>
      <c r="F15" s="49" t="s">
        <v>98</v>
      </c>
      <c r="G15" s="49" t="s">
        <v>67</v>
      </c>
      <c r="H15" s="58">
        <v>2</v>
      </c>
      <c r="I15" s="57">
        <v>28.29</v>
      </c>
      <c r="J15" s="50">
        <f t="shared" si="0"/>
        <v>56.58</v>
      </c>
      <c r="K15" s="48" t="s">
        <v>96</v>
      </c>
      <c r="L15" s="51">
        <f t="shared" si="1"/>
        <v>56.58</v>
      </c>
      <c r="M15" s="47">
        <v>45120</v>
      </c>
      <c r="N15" s="61" t="s">
        <v>97</v>
      </c>
      <c r="O15" s="45" t="s">
        <v>65</v>
      </c>
    </row>
    <row r="16" spans="1:17" s="52" customFormat="1" ht="200.1" customHeight="1" x14ac:dyDescent="0.25">
      <c r="A16" s="46">
        <v>7</v>
      </c>
      <c r="B16" s="46" t="s">
        <v>128</v>
      </c>
      <c r="C16" s="47" t="s">
        <v>14</v>
      </c>
      <c r="D16" s="48" t="s">
        <v>16</v>
      </c>
      <c r="E16" s="48" t="s">
        <v>95</v>
      </c>
      <c r="F16" s="49" t="s">
        <v>99</v>
      </c>
      <c r="G16" s="49" t="s">
        <v>67</v>
      </c>
      <c r="H16" s="58">
        <v>2</v>
      </c>
      <c r="I16" s="57">
        <v>46.98</v>
      </c>
      <c r="J16" s="50">
        <f t="shared" si="0"/>
        <v>93.96</v>
      </c>
      <c r="K16" s="48" t="s">
        <v>96</v>
      </c>
      <c r="L16" s="51">
        <f t="shared" si="1"/>
        <v>93.96</v>
      </c>
      <c r="M16" s="47">
        <v>45120</v>
      </c>
      <c r="N16" s="61" t="s">
        <v>97</v>
      </c>
      <c r="O16" s="45" t="s">
        <v>65</v>
      </c>
    </row>
    <row r="17" spans="1:17" s="52" customFormat="1" ht="200.1" customHeight="1" x14ac:dyDescent="0.25">
      <c r="A17" s="46">
        <v>8</v>
      </c>
      <c r="B17" s="46" t="s">
        <v>128</v>
      </c>
      <c r="C17" s="47" t="s">
        <v>14</v>
      </c>
      <c r="D17" s="48" t="s">
        <v>16</v>
      </c>
      <c r="E17" s="48" t="s">
        <v>95</v>
      </c>
      <c r="F17" s="49" t="s">
        <v>101</v>
      </c>
      <c r="G17" s="49" t="s">
        <v>100</v>
      </c>
      <c r="H17" s="59">
        <v>2</v>
      </c>
      <c r="I17" s="55">
        <v>40</v>
      </c>
      <c r="J17" s="50">
        <f t="shared" si="0"/>
        <v>80</v>
      </c>
      <c r="K17" s="48" t="s">
        <v>96</v>
      </c>
      <c r="L17" s="51">
        <f t="shared" si="1"/>
        <v>80</v>
      </c>
      <c r="M17" s="47">
        <v>45120</v>
      </c>
      <c r="N17" s="61" t="s">
        <v>102</v>
      </c>
      <c r="O17" s="45" t="s">
        <v>65</v>
      </c>
      <c r="Q17" s="53"/>
    </row>
    <row r="18" spans="1:17" s="52" customFormat="1" ht="200.1" customHeight="1" x14ac:dyDescent="0.25">
      <c r="A18" s="46">
        <v>9</v>
      </c>
      <c r="B18" s="46" t="s">
        <v>129</v>
      </c>
      <c r="C18" s="13" t="s">
        <v>14</v>
      </c>
      <c r="D18" s="48" t="s">
        <v>16</v>
      </c>
      <c r="E18" s="11" t="s">
        <v>103</v>
      </c>
      <c r="F18" s="12" t="s">
        <v>106</v>
      </c>
      <c r="G18" s="12" t="s">
        <v>104</v>
      </c>
      <c r="H18" s="58">
        <v>12200</v>
      </c>
      <c r="I18" s="55">
        <v>1.07</v>
      </c>
      <c r="J18" s="50">
        <f t="shared" si="0"/>
        <v>13054</v>
      </c>
      <c r="K18" s="48" t="s">
        <v>53</v>
      </c>
      <c r="L18" s="51">
        <f t="shared" si="1"/>
        <v>13054</v>
      </c>
      <c r="M18" s="47">
        <v>45125</v>
      </c>
      <c r="N18" s="61" t="s">
        <v>105</v>
      </c>
      <c r="O18" s="45" t="s">
        <v>65</v>
      </c>
    </row>
    <row r="19" spans="1:17" s="2" customFormat="1" ht="200.1" customHeight="1" x14ac:dyDescent="0.25">
      <c r="A19" s="10">
        <v>10</v>
      </c>
      <c r="B19" s="46" t="s">
        <v>130</v>
      </c>
      <c r="C19" s="13" t="s">
        <v>14</v>
      </c>
      <c r="D19" s="48" t="s">
        <v>16</v>
      </c>
      <c r="E19" s="11" t="s">
        <v>107</v>
      </c>
      <c r="F19" s="12" t="s">
        <v>110</v>
      </c>
      <c r="G19" s="12" t="s">
        <v>108</v>
      </c>
      <c r="H19" s="60">
        <v>350</v>
      </c>
      <c r="I19" s="44">
        <v>6.19</v>
      </c>
      <c r="J19" s="50">
        <f t="shared" si="0"/>
        <v>2166.5</v>
      </c>
      <c r="K19" s="48" t="s">
        <v>53</v>
      </c>
      <c r="L19" s="51">
        <f t="shared" si="1"/>
        <v>2166.5</v>
      </c>
      <c r="M19" s="47">
        <v>45125</v>
      </c>
      <c r="N19" s="61" t="s">
        <v>109</v>
      </c>
      <c r="O19" s="45" t="s">
        <v>52</v>
      </c>
    </row>
    <row r="20" spans="1:17" s="2" customFormat="1" ht="200.1" customHeight="1" x14ac:dyDescent="0.25">
      <c r="A20" s="10">
        <v>11</v>
      </c>
      <c r="B20" s="46" t="s">
        <v>131</v>
      </c>
      <c r="C20" s="13" t="s">
        <v>14</v>
      </c>
      <c r="D20" s="48" t="s">
        <v>16</v>
      </c>
      <c r="E20" s="11" t="s">
        <v>114</v>
      </c>
      <c r="F20" s="12" t="s">
        <v>112</v>
      </c>
      <c r="G20" s="12" t="s">
        <v>68</v>
      </c>
      <c r="H20" s="60">
        <v>20</v>
      </c>
      <c r="I20" s="44">
        <v>16.64</v>
      </c>
      <c r="J20" s="50">
        <f t="shared" si="0"/>
        <v>332.8</v>
      </c>
      <c r="K20" s="48" t="s">
        <v>64</v>
      </c>
      <c r="L20" s="51">
        <f t="shared" si="1"/>
        <v>332.8</v>
      </c>
      <c r="M20" s="47">
        <v>45125</v>
      </c>
      <c r="N20" s="61" t="s">
        <v>111</v>
      </c>
      <c r="O20" s="45" t="s">
        <v>55</v>
      </c>
    </row>
    <row r="21" spans="1:17" s="2" customFormat="1" ht="200.1" customHeight="1" x14ac:dyDescent="0.25">
      <c r="A21" s="10">
        <v>12</v>
      </c>
      <c r="B21" s="46" t="s">
        <v>131</v>
      </c>
      <c r="C21" s="13" t="s">
        <v>14</v>
      </c>
      <c r="D21" s="48" t="s">
        <v>16</v>
      </c>
      <c r="E21" s="11" t="s">
        <v>114</v>
      </c>
      <c r="F21" s="12" t="s">
        <v>113</v>
      </c>
      <c r="G21" s="12" t="s">
        <v>68</v>
      </c>
      <c r="H21" s="60">
        <v>20</v>
      </c>
      <c r="I21" s="44">
        <v>16.649999999999999</v>
      </c>
      <c r="J21" s="50">
        <f t="shared" si="0"/>
        <v>333</v>
      </c>
      <c r="K21" s="48" t="s">
        <v>64</v>
      </c>
      <c r="L21" s="51">
        <f t="shared" si="1"/>
        <v>333</v>
      </c>
      <c r="M21" s="47">
        <v>45125</v>
      </c>
      <c r="N21" s="61" t="s">
        <v>111</v>
      </c>
      <c r="O21" s="45" t="s">
        <v>55</v>
      </c>
    </row>
    <row r="22" spans="1:17" s="2" customFormat="1" ht="200.1" customHeight="1" x14ac:dyDescent="0.25">
      <c r="A22" s="10">
        <v>13</v>
      </c>
      <c r="B22" s="46" t="s">
        <v>132</v>
      </c>
      <c r="C22" s="13" t="s">
        <v>14</v>
      </c>
      <c r="D22" s="48" t="s">
        <v>16</v>
      </c>
      <c r="E22" s="48" t="s">
        <v>134</v>
      </c>
      <c r="F22" s="12" t="s">
        <v>117</v>
      </c>
      <c r="G22" s="12" t="s">
        <v>115</v>
      </c>
      <c r="H22" s="60">
        <v>18</v>
      </c>
      <c r="I22" s="44">
        <v>67</v>
      </c>
      <c r="J22" s="50">
        <f t="shared" si="0"/>
        <v>1206</v>
      </c>
      <c r="K22" s="11" t="s">
        <v>56</v>
      </c>
      <c r="L22" s="51">
        <f t="shared" si="1"/>
        <v>1206</v>
      </c>
      <c r="M22" s="47">
        <v>45125</v>
      </c>
      <c r="N22" s="61" t="s">
        <v>116</v>
      </c>
      <c r="O22" s="45" t="s">
        <v>55</v>
      </c>
    </row>
    <row r="23" spans="1:17" s="2" customFormat="1" ht="200.1" customHeight="1" x14ac:dyDescent="0.25">
      <c r="A23" s="10">
        <v>14</v>
      </c>
      <c r="B23" s="46" t="s">
        <v>132</v>
      </c>
      <c r="C23" s="13" t="s">
        <v>14</v>
      </c>
      <c r="D23" s="48" t="s">
        <v>16</v>
      </c>
      <c r="E23" s="48" t="s">
        <v>135</v>
      </c>
      <c r="F23" s="12" t="s">
        <v>118</v>
      </c>
      <c r="G23" s="12" t="s">
        <v>115</v>
      </c>
      <c r="H23" s="60">
        <v>2</v>
      </c>
      <c r="I23" s="44">
        <v>25</v>
      </c>
      <c r="J23" s="50">
        <f t="shared" si="0"/>
        <v>50</v>
      </c>
      <c r="K23" s="11" t="s">
        <v>56</v>
      </c>
      <c r="L23" s="51">
        <f t="shared" si="1"/>
        <v>50</v>
      </c>
      <c r="M23" s="47">
        <v>45125</v>
      </c>
      <c r="N23" s="61" t="s">
        <v>116</v>
      </c>
      <c r="O23" s="45" t="s">
        <v>55</v>
      </c>
    </row>
    <row r="24" spans="1:17" s="2" customFormat="1" ht="200.1" customHeight="1" x14ac:dyDescent="0.25">
      <c r="A24" s="10">
        <v>15</v>
      </c>
      <c r="B24" s="46" t="s">
        <v>132</v>
      </c>
      <c r="C24" s="13" t="s">
        <v>14</v>
      </c>
      <c r="D24" s="48" t="s">
        <v>16</v>
      </c>
      <c r="E24" s="48" t="s">
        <v>133</v>
      </c>
      <c r="F24" s="12" t="s">
        <v>121</v>
      </c>
      <c r="G24" s="12" t="s">
        <v>119</v>
      </c>
      <c r="H24" s="60">
        <v>6</v>
      </c>
      <c r="I24" s="44">
        <v>42.39</v>
      </c>
      <c r="J24" s="50">
        <f t="shared" si="0"/>
        <v>254.34</v>
      </c>
      <c r="K24" s="11" t="s">
        <v>56</v>
      </c>
      <c r="L24" s="51">
        <f t="shared" si="1"/>
        <v>254.34</v>
      </c>
      <c r="M24" s="47">
        <v>45125</v>
      </c>
      <c r="N24" s="61" t="s">
        <v>120</v>
      </c>
      <c r="O24" s="45" t="s">
        <v>55</v>
      </c>
    </row>
    <row r="25" spans="1:17" s="2" customFormat="1" ht="200.1" customHeight="1" x14ac:dyDescent="0.25">
      <c r="A25" s="10">
        <v>16</v>
      </c>
      <c r="B25" s="46" t="s">
        <v>132</v>
      </c>
      <c r="C25" s="13" t="s">
        <v>14</v>
      </c>
      <c r="D25" s="48" t="s">
        <v>16</v>
      </c>
      <c r="E25" s="48" t="s">
        <v>136</v>
      </c>
      <c r="F25" s="12" t="s">
        <v>122</v>
      </c>
      <c r="G25" s="12" t="s">
        <v>119</v>
      </c>
      <c r="H25" s="60">
        <v>1</v>
      </c>
      <c r="I25" s="44">
        <v>61.99</v>
      </c>
      <c r="J25" s="50">
        <f t="shared" si="0"/>
        <v>61.99</v>
      </c>
      <c r="K25" s="11" t="s">
        <v>56</v>
      </c>
      <c r="L25" s="51">
        <f t="shared" si="1"/>
        <v>61.99</v>
      </c>
      <c r="M25" s="47">
        <v>45125</v>
      </c>
      <c r="N25" s="61" t="s">
        <v>120</v>
      </c>
      <c r="O25" s="45" t="s">
        <v>55</v>
      </c>
    </row>
    <row r="26" spans="1:17" s="2" customFormat="1" ht="200.1" customHeight="1" x14ac:dyDescent="0.25">
      <c r="A26" s="10">
        <v>17</v>
      </c>
      <c r="B26" s="46" t="s">
        <v>132</v>
      </c>
      <c r="C26" s="13" t="s">
        <v>14</v>
      </c>
      <c r="D26" s="48" t="s">
        <v>16</v>
      </c>
      <c r="E26" s="48" t="s">
        <v>133</v>
      </c>
      <c r="F26" s="12" t="s">
        <v>125</v>
      </c>
      <c r="G26" s="12" t="s">
        <v>123</v>
      </c>
      <c r="H26" s="60">
        <v>2</v>
      </c>
      <c r="I26" s="44">
        <v>51.1</v>
      </c>
      <c r="J26" s="50">
        <f t="shared" ref="J26" si="2">H26*I26</f>
        <v>102.2</v>
      </c>
      <c r="K26" s="11" t="s">
        <v>56</v>
      </c>
      <c r="L26" s="51">
        <f t="shared" si="1"/>
        <v>102.2</v>
      </c>
      <c r="M26" s="47">
        <v>45125</v>
      </c>
      <c r="N26" s="61" t="s">
        <v>124</v>
      </c>
      <c r="O26" s="45" t="s">
        <v>55</v>
      </c>
    </row>
    <row r="27" spans="1:17" x14ac:dyDescent="0.35">
      <c r="H27" s="38"/>
      <c r="I27" s="30"/>
      <c r="J27" s="30">
        <v>269723.25</v>
      </c>
      <c r="K27" s="42"/>
      <c r="L27" s="38"/>
      <c r="M27" s="38"/>
    </row>
    <row r="28" spans="1:17" ht="30" x14ac:dyDescent="0.4">
      <c r="I28" s="33" t="s">
        <v>20</v>
      </c>
      <c r="J28" s="33">
        <f>SUM(J10:J26)</f>
        <v>63092.219999999994</v>
      </c>
      <c r="K28" s="31"/>
    </row>
    <row r="29" spans="1:17" x14ac:dyDescent="0.35">
      <c r="H29" s="38"/>
      <c r="I29" s="30"/>
      <c r="J29" s="30">
        <v>24636.54</v>
      </c>
      <c r="K29" s="42"/>
      <c r="L29" s="38"/>
      <c r="M29" s="38"/>
    </row>
    <row r="30" spans="1:17" x14ac:dyDescent="0.35">
      <c r="H30" s="38"/>
      <c r="I30" s="30"/>
      <c r="J30" s="30">
        <v>16200</v>
      </c>
      <c r="K30" s="42"/>
      <c r="L30" s="38"/>
      <c r="M30" s="38"/>
    </row>
    <row r="31" spans="1:17" x14ac:dyDescent="0.35">
      <c r="H31" s="38"/>
      <c r="I31" s="30"/>
      <c r="J31" s="41">
        <v>13474.75</v>
      </c>
      <c r="K31" s="42"/>
      <c r="L31" s="38"/>
      <c r="M31" s="17"/>
    </row>
    <row r="32" spans="1:17" x14ac:dyDescent="0.35">
      <c r="H32" s="38"/>
      <c r="I32" s="30"/>
      <c r="J32" s="41">
        <v>10713.11</v>
      </c>
      <c r="K32" s="42"/>
      <c r="L32" s="38"/>
      <c r="M32" s="17"/>
    </row>
    <row r="33" spans="8:13" x14ac:dyDescent="0.35">
      <c r="H33" s="38"/>
      <c r="I33" s="37"/>
      <c r="J33" s="41">
        <v>8584.6200000000008</v>
      </c>
      <c r="K33" s="42"/>
      <c r="L33" s="38"/>
      <c r="M33" s="41">
        <f>1873432.85+124768.55</f>
        <v>1998201.4000000001</v>
      </c>
    </row>
    <row r="34" spans="8:13" x14ac:dyDescent="0.35">
      <c r="H34" s="38"/>
      <c r="I34" s="38"/>
      <c r="J34" s="41">
        <v>5012.63</v>
      </c>
      <c r="K34" s="42"/>
      <c r="L34" s="38"/>
      <c r="M34" s="17"/>
    </row>
    <row r="35" spans="8:13" x14ac:dyDescent="0.35">
      <c r="H35" s="38"/>
      <c r="I35" s="38"/>
      <c r="J35" s="41">
        <v>126265.08</v>
      </c>
      <c r="K35" s="42"/>
      <c r="L35" s="38"/>
      <c r="M35" s="43" t="e">
        <f>M33-J42</f>
        <v>#REF!</v>
      </c>
    </row>
    <row r="36" spans="8:13" x14ac:dyDescent="0.35">
      <c r="H36" s="38"/>
      <c r="I36" s="38"/>
      <c r="J36" s="41">
        <v>92795.55</v>
      </c>
      <c r="K36" s="42"/>
      <c r="L36" s="38"/>
      <c r="M36" s="17"/>
    </row>
    <row r="37" spans="8:13" x14ac:dyDescent="0.35">
      <c r="H37" s="38"/>
      <c r="I37" s="38"/>
      <c r="J37" s="41">
        <v>21943.94</v>
      </c>
      <c r="K37" s="42"/>
      <c r="L37" s="38"/>
      <c r="M37" s="17"/>
    </row>
    <row r="38" spans="8:13" x14ac:dyDescent="0.35">
      <c r="H38" s="38"/>
      <c r="I38" s="38"/>
      <c r="J38" s="41">
        <v>1097.19</v>
      </c>
      <c r="K38" s="42"/>
      <c r="L38" s="38"/>
      <c r="M38" s="17"/>
    </row>
    <row r="39" spans="8:13" x14ac:dyDescent="0.35">
      <c r="H39" s="38"/>
      <c r="I39" s="38"/>
      <c r="J39" s="17"/>
      <c r="K39" s="42"/>
      <c r="L39" s="38"/>
      <c r="M39" s="17"/>
    </row>
    <row r="40" spans="8:13" x14ac:dyDescent="0.35">
      <c r="H40" s="38"/>
      <c r="I40" s="38"/>
      <c r="J40" s="41">
        <f>SUM(J27:J38)</f>
        <v>653538.87999999989</v>
      </c>
      <c r="K40" s="42"/>
      <c r="L40" s="38"/>
      <c r="M40" s="17"/>
    </row>
    <row r="41" spans="8:13" x14ac:dyDescent="0.35">
      <c r="H41" s="38"/>
      <c r="I41" s="38"/>
      <c r="J41" s="17"/>
      <c r="K41" s="42"/>
      <c r="L41" s="38"/>
      <c r="M41" s="17"/>
    </row>
    <row r="42" spans="8:13" x14ac:dyDescent="0.35">
      <c r="H42" s="38"/>
      <c r="I42" s="38"/>
      <c r="J42" s="43" t="e">
        <f>#REF!+J40</f>
        <v>#REF!</v>
      </c>
      <c r="K42" s="42"/>
      <c r="L42" s="38"/>
      <c r="M42" s="17"/>
    </row>
    <row r="43" spans="8:13" x14ac:dyDescent="0.35">
      <c r="H43" s="38"/>
      <c r="I43" s="38"/>
      <c r="J43" s="39"/>
      <c r="K43" s="40"/>
      <c r="L43" s="38"/>
      <c r="M43" s="38"/>
    </row>
    <row r="44" spans="8:13" x14ac:dyDescent="0.35">
      <c r="H44" s="38"/>
      <c r="I44" s="38"/>
      <c r="J44" s="38"/>
      <c r="K44" s="40"/>
      <c r="L44" s="38"/>
      <c r="M44" s="38"/>
    </row>
    <row r="45" spans="8:13" x14ac:dyDescent="0.35">
      <c r="H45" s="38"/>
      <c r="I45" s="38"/>
      <c r="J45" s="38"/>
      <c r="K45" s="40"/>
      <c r="L45" s="38"/>
      <c r="M45" s="38"/>
    </row>
    <row r="46" spans="8:13" x14ac:dyDescent="0.35">
      <c r="H46" s="38"/>
      <c r="I46" s="38"/>
      <c r="J46" s="38"/>
      <c r="K46" s="40"/>
      <c r="L46" s="38"/>
      <c r="M46" s="38"/>
    </row>
    <row r="47" spans="8:13" x14ac:dyDescent="0.35">
      <c r="H47" s="38"/>
      <c r="I47" s="38"/>
      <c r="J47" s="38"/>
      <c r="K47" s="40"/>
      <c r="L47" s="38"/>
      <c r="M47" s="38"/>
    </row>
    <row r="48" spans="8:13" x14ac:dyDescent="0.35">
      <c r="H48" s="38"/>
      <c r="I48" s="38"/>
      <c r="J48" s="38"/>
      <c r="K48" s="40"/>
      <c r="L48" s="38"/>
      <c r="M48" s="38"/>
    </row>
    <row r="49" spans="8:13" x14ac:dyDescent="0.35">
      <c r="H49" s="38"/>
      <c r="I49" s="38"/>
      <c r="J49" s="38"/>
      <c r="K49" s="40"/>
      <c r="L49" s="38"/>
      <c r="M49" s="38"/>
    </row>
    <row r="50" spans="8:13" x14ac:dyDescent="0.35">
      <c r="H50" s="38"/>
      <c r="I50" s="38"/>
      <c r="J50" s="38"/>
      <c r="K50" s="40"/>
      <c r="L50" s="38"/>
      <c r="M50" s="38"/>
    </row>
    <row r="51" spans="8:13" x14ac:dyDescent="0.35">
      <c r="I51" s="32"/>
      <c r="J51" s="32"/>
      <c r="K51" s="31"/>
    </row>
    <row r="52" spans="8:13" x14ac:dyDescent="0.35">
      <c r="I52" s="32"/>
      <c r="J52" s="32"/>
      <c r="K52" s="31"/>
    </row>
    <row r="53" spans="8:13" x14ac:dyDescent="0.35">
      <c r="I53" s="32"/>
      <c r="J53" s="32"/>
      <c r="K53" s="31"/>
    </row>
    <row r="54" spans="8:13" x14ac:dyDescent="0.35">
      <c r="I54" s="32"/>
      <c r="J54" s="32"/>
      <c r="K54" s="31"/>
    </row>
    <row r="55" spans="8:13" x14ac:dyDescent="0.35">
      <c r="I55" s="32"/>
      <c r="J55" s="32"/>
      <c r="K55" s="31"/>
    </row>
    <row r="56" spans="8:13" x14ac:dyDescent="0.35">
      <c r="I56" s="32"/>
      <c r="J56" s="32"/>
      <c r="K56" s="31"/>
    </row>
    <row r="57" spans="8:13" x14ac:dyDescent="0.35">
      <c r="I57" s="32"/>
      <c r="J57" s="32"/>
      <c r="K57" s="31"/>
    </row>
  </sheetData>
  <autoFilter ref="A9:O28"/>
  <mergeCells count="7">
    <mergeCell ref="A7:O7"/>
    <mergeCell ref="A1:O1"/>
    <mergeCell ref="A2:O2"/>
    <mergeCell ref="A3:O3"/>
    <mergeCell ref="A5:O5"/>
    <mergeCell ref="A6:O6"/>
    <mergeCell ref="A4:O4"/>
  </mergeCells>
  <pageMargins left="0.70866141732283472" right="0.70866141732283472" top="0.87656250000000002" bottom="0.74803149606299213" header="0.31496062992125984" footer="0.31496062992125984"/>
  <pageSetup paperSize="9" scale="16" fitToHeight="0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L57"/>
  <sheetViews>
    <sheetView showGridLines="0" tabSelected="1" topLeftCell="A4" zoomScale="40" zoomScaleNormal="40" zoomScaleSheetLayoutView="20" zoomScalePageLayoutView="40" workbookViewId="0">
      <selection activeCell="Q47" sqref="Q47:S47"/>
    </sheetView>
  </sheetViews>
  <sheetFormatPr defaultRowHeight="35.1" customHeight="1" x14ac:dyDescent="0.4"/>
  <cols>
    <col min="1" max="3" width="10.7109375" style="9" customWidth="1"/>
    <col min="4" max="6" width="14.7109375" style="9" customWidth="1"/>
    <col min="7" max="7" width="10.7109375" style="9" customWidth="1"/>
    <col min="8" max="8" width="12" style="9" customWidth="1"/>
    <col min="9" max="11" width="10.7109375" style="9" customWidth="1"/>
    <col min="12" max="12" width="15" style="9" customWidth="1"/>
    <col min="13" max="13" width="10.7109375" style="9" customWidth="1"/>
    <col min="14" max="14" width="31.140625" style="9" customWidth="1"/>
    <col min="15" max="16" width="14.7109375" style="9" customWidth="1"/>
    <col min="17" max="17" width="10.7109375" style="9" customWidth="1"/>
    <col min="18" max="18" width="12" style="9" customWidth="1"/>
    <col min="19" max="19" width="18" style="9" customWidth="1"/>
    <col min="20" max="23" width="10.7109375" style="9" customWidth="1"/>
    <col min="24" max="24" width="10.7109375" style="9" hidden="1" customWidth="1"/>
    <col min="25" max="25" width="10.7109375" style="16" hidden="1" customWidth="1"/>
    <col min="26" max="26" width="26.5703125" style="17" bestFit="1" customWidth="1"/>
    <col min="27" max="27" width="21.5703125" style="17" bestFit="1" customWidth="1"/>
    <col min="28" max="16384" width="9.140625" style="9"/>
  </cols>
  <sheetData>
    <row r="1" spans="1:38" ht="35.1" customHeight="1" x14ac:dyDescent="0.4">
      <c r="AB1" s="79"/>
      <c r="AC1" s="79"/>
      <c r="AD1" s="79"/>
      <c r="AE1" s="79"/>
    </row>
    <row r="2" spans="1:38" s="17" customFormat="1" ht="35.1" customHeight="1" x14ac:dyDescent="0.4">
      <c r="A2" s="9"/>
      <c r="B2" s="78" t="s">
        <v>17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16"/>
      <c r="Z2" s="34" t="s">
        <v>29</v>
      </c>
      <c r="AA2" s="82">
        <f>N19</f>
        <v>0</v>
      </c>
      <c r="AB2" s="79"/>
      <c r="AC2" s="79"/>
      <c r="AD2" s="79"/>
    </row>
    <row r="3" spans="1:38" s="17" customFormat="1" ht="35.1" customHeight="1" x14ac:dyDescent="0.4">
      <c r="A3" s="9"/>
      <c r="B3" s="68" t="s">
        <v>21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16"/>
      <c r="Z3" s="34" t="s">
        <v>14</v>
      </c>
      <c r="AA3" s="82">
        <f>N18</f>
        <v>0.70588235294117652</v>
      </c>
      <c r="AB3" s="79"/>
      <c r="AC3" s="79"/>
      <c r="AD3" s="79"/>
    </row>
    <row r="4" spans="1:38" s="17" customFormat="1" ht="35.1" customHeight="1" x14ac:dyDescent="0.4">
      <c r="A4" s="9"/>
      <c r="B4" s="68" t="s">
        <v>58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16"/>
      <c r="Z4" s="34" t="s">
        <v>16</v>
      </c>
      <c r="AA4" s="82">
        <f>N23</f>
        <v>0</v>
      </c>
      <c r="AB4" s="79"/>
      <c r="AC4" s="79"/>
      <c r="AD4" s="79"/>
    </row>
    <row r="5" spans="1:38" s="17" customFormat="1" ht="35.1" customHeight="1" x14ac:dyDescent="0.4">
      <c r="A5" s="9"/>
      <c r="B5" s="68" t="s">
        <v>59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16"/>
      <c r="Z5" s="34" t="s">
        <v>34</v>
      </c>
      <c r="AA5" s="83">
        <f>N21</f>
        <v>0.23529411764705882</v>
      </c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</row>
    <row r="6" spans="1:38" s="17" customFormat="1" ht="35.1" customHeight="1" x14ac:dyDescent="0.4">
      <c r="A6" s="9"/>
      <c r="B6" s="68" t="s">
        <v>60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16"/>
      <c r="Z6" s="17" t="s">
        <v>12</v>
      </c>
      <c r="AA6" s="84">
        <f>N26</f>
        <v>5.8823529411764705E-2</v>
      </c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</row>
    <row r="7" spans="1:38" s="17" customFormat="1" ht="9.9499999999999993" customHeight="1" x14ac:dyDescent="0.4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6"/>
      <c r="AA7" s="84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</row>
    <row r="8" spans="1:38" s="17" customFormat="1" ht="9.9499999999999993" customHeight="1" x14ac:dyDescent="0.4">
      <c r="A8" s="9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6"/>
      <c r="AA8" s="84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</row>
    <row r="9" spans="1:38" s="17" customFormat="1" ht="9.9499999999999993" customHeight="1" x14ac:dyDescent="0.4">
      <c r="A9" s="9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6"/>
      <c r="AA9" s="84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</row>
    <row r="10" spans="1:38" s="17" customFormat="1" ht="9.9499999999999993" customHeight="1" x14ac:dyDescent="0.4">
      <c r="A10" s="9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1"/>
      <c r="Y10" s="16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</row>
    <row r="11" spans="1:38" s="17" customFormat="1" ht="35.1" customHeight="1" x14ac:dyDescent="0.4">
      <c r="A11" s="9"/>
      <c r="B11" s="77" t="s">
        <v>137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16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</row>
    <row r="12" spans="1:38" s="17" customFormat="1" ht="35.1" customHeight="1" x14ac:dyDescent="0.4">
      <c r="A12" s="9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16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</row>
    <row r="13" spans="1:38" s="17" customFormat="1" ht="9.9499999999999993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6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</row>
    <row r="14" spans="1:38" ht="35.1" customHeight="1" x14ac:dyDescent="0.4"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</row>
    <row r="15" spans="1:38" s="17" customFormat="1" ht="35.1" customHeight="1" x14ac:dyDescent="0.4">
      <c r="A15" s="9"/>
      <c r="B15" s="9"/>
      <c r="C15" s="18" t="s">
        <v>22</v>
      </c>
      <c r="D15" s="19" t="s">
        <v>23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9"/>
      <c r="P15" s="9"/>
      <c r="Q15" s="9"/>
      <c r="R15" s="9"/>
      <c r="S15" s="9"/>
      <c r="T15" s="9"/>
      <c r="U15" s="9"/>
      <c r="Y15" s="16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</row>
    <row r="16" spans="1:38" s="17" customFormat="1" ht="35.1" customHeight="1" x14ac:dyDescent="0.4">
      <c r="A16" s="9"/>
      <c r="B16" s="9"/>
      <c r="C16" s="18"/>
      <c r="D16" s="21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9"/>
      <c r="P16" s="9"/>
      <c r="Q16" s="9"/>
      <c r="R16" s="9"/>
      <c r="S16" s="9"/>
      <c r="T16" s="9"/>
      <c r="U16" s="9"/>
      <c r="V16" s="9"/>
      <c r="W16" s="9"/>
      <c r="X16" s="9"/>
      <c r="Y16" s="16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</row>
    <row r="17" spans="1:38" s="17" customFormat="1" ht="35.1" customHeight="1" x14ac:dyDescent="0.4">
      <c r="A17" s="9"/>
      <c r="B17" s="9"/>
      <c r="C17" s="20"/>
      <c r="D17" s="22" t="s">
        <v>0</v>
      </c>
      <c r="E17" s="74" t="s">
        <v>24</v>
      </c>
      <c r="F17" s="74"/>
      <c r="G17" s="74"/>
      <c r="H17" s="74"/>
      <c r="I17" s="74"/>
      <c r="J17" s="74"/>
      <c r="K17" s="74"/>
      <c r="L17" s="74"/>
      <c r="M17" s="74" t="s">
        <v>25</v>
      </c>
      <c r="N17" s="74"/>
      <c r="O17" s="9"/>
      <c r="P17" s="9"/>
      <c r="Q17" s="9"/>
      <c r="R17" s="9"/>
      <c r="S17" s="9"/>
      <c r="T17" s="9"/>
      <c r="U17" s="9"/>
      <c r="V17" s="9"/>
      <c r="W17" s="9"/>
      <c r="X17" s="9"/>
      <c r="Y17" s="16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</row>
    <row r="18" spans="1:38" s="17" customFormat="1" ht="35.1" customHeight="1" x14ac:dyDescent="0.4">
      <c r="A18" s="9"/>
      <c r="B18" s="9"/>
      <c r="C18" s="9"/>
      <c r="D18" s="35" t="s">
        <v>26</v>
      </c>
      <c r="E18" s="36" t="s">
        <v>14</v>
      </c>
      <c r="F18" s="36" t="s">
        <v>27</v>
      </c>
      <c r="G18" s="36"/>
      <c r="H18" s="36"/>
      <c r="I18" s="36"/>
      <c r="J18" s="36"/>
      <c r="K18" s="36"/>
      <c r="L18" s="36"/>
      <c r="M18" s="63">
        <f>COUNTIF('JULHO 2023'!$C$8:$C$26,'RESULTS - GRAPHICS'!E18)</f>
        <v>12</v>
      </c>
      <c r="N18" s="80">
        <f>M18/$M$27</f>
        <v>0.70588235294117652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16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</row>
    <row r="19" spans="1:38" s="17" customFormat="1" ht="35.1" customHeight="1" x14ac:dyDescent="0.4">
      <c r="A19" s="9"/>
      <c r="B19" s="9"/>
      <c r="C19" s="9"/>
      <c r="D19" s="35" t="s">
        <v>28</v>
      </c>
      <c r="E19" s="36" t="s">
        <v>29</v>
      </c>
      <c r="F19" s="36" t="s">
        <v>30</v>
      </c>
      <c r="G19" s="36"/>
      <c r="H19" s="36"/>
      <c r="I19" s="36"/>
      <c r="J19" s="36"/>
      <c r="K19" s="36"/>
      <c r="L19" s="36"/>
      <c r="M19" s="63">
        <f>COUNTIF('JULHO 2023'!$C$8:$C$26,'RESULTS - GRAPHICS'!E19)</f>
        <v>0</v>
      </c>
      <c r="N19" s="80">
        <f>M19/$M$27</f>
        <v>0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16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</row>
    <row r="20" spans="1:38" s="17" customFormat="1" ht="34.5" customHeight="1" x14ac:dyDescent="0.4">
      <c r="A20" s="9"/>
      <c r="B20" s="9"/>
      <c r="C20" s="9"/>
      <c r="D20" s="35" t="s">
        <v>31</v>
      </c>
      <c r="E20" s="36" t="s">
        <v>15</v>
      </c>
      <c r="F20" s="36" t="s">
        <v>32</v>
      </c>
      <c r="G20" s="36"/>
      <c r="H20" s="36"/>
      <c r="I20" s="36"/>
      <c r="J20" s="36"/>
      <c r="K20" s="36"/>
      <c r="L20" s="36"/>
      <c r="M20" s="63">
        <f>COUNTIF('JULHO 2023'!$C$8:$C$26,'RESULTS - GRAPHICS'!E20)</f>
        <v>0</v>
      </c>
      <c r="N20" s="80">
        <f>M20/$M$27</f>
        <v>0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16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</row>
    <row r="21" spans="1:38" s="17" customFormat="1" ht="35.1" customHeight="1" x14ac:dyDescent="0.4">
      <c r="A21" s="9"/>
      <c r="B21" s="9"/>
      <c r="C21" s="9"/>
      <c r="D21" s="35" t="s">
        <v>33</v>
      </c>
      <c r="E21" s="36" t="s">
        <v>34</v>
      </c>
      <c r="F21" s="36" t="s">
        <v>35</v>
      </c>
      <c r="G21" s="36"/>
      <c r="H21" s="36"/>
      <c r="I21" s="36"/>
      <c r="J21" s="36"/>
      <c r="K21" s="36"/>
      <c r="L21" s="36"/>
      <c r="M21" s="63">
        <f>COUNTIF('JULHO 2023'!$C$8:$C$26,'RESULTS - GRAPHICS'!E21)</f>
        <v>4</v>
      </c>
      <c r="N21" s="80">
        <f>M21/$M$27</f>
        <v>0.23529411764705882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16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</row>
    <row r="22" spans="1:38" ht="35.1" customHeight="1" x14ac:dyDescent="0.4">
      <c r="D22" s="35" t="s">
        <v>36</v>
      </c>
      <c r="E22" s="36" t="s">
        <v>13</v>
      </c>
      <c r="F22" s="36" t="s">
        <v>37</v>
      </c>
      <c r="G22" s="36"/>
      <c r="H22" s="36"/>
      <c r="I22" s="36"/>
      <c r="J22" s="36"/>
      <c r="K22" s="36"/>
      <c r="L22" s="36"/>
      <c r="M22" s="63">
        <f>COUNTIF('JULHO 2023'!$C$8:$C$26,'RESULTS - GRAPHICS'!E22)</f>
        <v>0</v>
      </c>
      <c r="N22" s="80">
        <f t="shared" ref="N22:N26" si="0">M22/$M$27</f>
        <v>0</v>
      </c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</row>
    <row r="23" spans="1:38" ht="35.1" customHeight="1" x14ac:dyDescent="0.4">
      <c r="D23" s="35" t="s">
        <v>38</v>
      </c>
      <c r="E23" s="36" t="s">
        <v>16</v>
      </c>
      <c r="F23" s="36" t="s">
        <v>39</v>
      </c>
      <c r="G23" s="36"/>
      <c r="H23" s="36"/>
      <c r="I23" s="36"/>
      <c r="J23" s="36"/>
      <c r="K23" s="36"/>
      <c r="L23" s="36"/>
      <c r="M23" s="63">
        <f>COUNTIF('JULHO 2023'!$C$8:$C$26,'RESULTS - GRAPHICS'!E23)</f>
        <v>0</v>
      </c>
      <c r="N23" s="80">
        <f t="shared" si="0"/>
        <v>0</v>
      </c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</row>
    <row r="24" spans="1:38" ht="34.5" customHeight="1" x14ac:dyDescent="0.4">
      <c r="D24" s="35" t="s">
        <v>40</v>
      </c>
      <c r="E24" s="36" t="s">
        <v>41</v>
      </c>
      <c r="F24" s="36" t="s">
        <v>42</v>
      </c>
      <c r="G24" s="36"/>
      <c r="H24" s="36"/>
      <c r="I24" s="36"/>
      <c r="J24" s="36"/>
      <c r="K24" s="36"/>
      <c r="L24" s="36"/>
      <c r="M24" s="63">
        <f>COUNTIF('JULHO 2023'!$C$8:$C$26,'RESULTS - GRAPHICS'!E24)</f>
        <v>0</v>
      </c>
      <c r="N24" s="80">
        <f t="shared" si="0"/>
        <v>0</v>
      </c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</row>
    <row r="25" spans="1:38" ht="35.1" customHeight="1" x14ac:dyDescent="0.4">
      <c r="D25" s="35" t="s">
        <v>43</v>
      </c>
      <c r="E25" s="36" t="s">
        <v>44</v>
      </c>
      <c r="F25" s="36" t="s">
        <v>45</v>
      </c>
      <c r="G25" s="36"/>
      <c r="H25" s="36"/>
      <c r="I25" s="36"/>
      <c r="J25" s="36"/>
      <c r="K25" s="36"/>
      <c r="L25" s="36"/>
      <c r="M25" s="63">
        <f>COUNTIF('JULHO 2023'!$C$8:$C$26,'RESULTS - GRAPHICS'!E25)</f>
        <v>0</v>
      </c>
      <c r="N25" s="80">
        <f t="shared" si="0"/>
        <v>0</v>
      </c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</row>
    <row r="26" spans="1:38" ht="35.1" customHeight="1" x14ac:dyDescent="0.4">
      <c r="D26" s="64" t="s">
        <v>46</v>
      </c>
      <c r="E26" s="65" t="s">
        <v>12</v>
      </c>
      <c r="F26" s="65" t="s">
        <v>47</v>
      </c>
      <c r="G26" s="65"/>
      <c r="H26" s="65"/>
      <c r="I26" s="65"/>
      <c r="J26" s="65"/>
      <c r="K26" s="65"/>
      <c r="L26" s="65"/>
      <c r="M26" s="66">
        <f>COUNTIF('JULHO 2023'!$C$8:$C$26,'RESULTS - GRAPHICS'!E26)</f>
        <v>1</v>
      </c>
      <c r="N26" s="81">
        <f t="shared" si="0"/>
        <v>5.8823529411764705E-2</v>
      </c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</row>
    <row r="27" spans="1:38" ht="34.5" customHeight="1" x14ac:dyDescent="0.4">
      <c r="D27" s="75" t="s">
        <v>20</v>
      </c>
      <c r="E27" s="75"/>
      <c r="F27" s="75"/>
      <c r="G27" s="75"/>
      <c r="H27" s="75"/>
      <c r="I27" s="75"/>
      <c r="J27" s="75"/>
      <c r="K27" s="75"/>
      <c r="L27" s="75"/>
      <c r="M27" s="23">
        <f>SUM(M18:M26)</f>
        <v>17</v>
      </c>
      <c r="N27" s="24">
        <f>SUM(N18:N26)</f>
        <v>1</v>
      </c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</row>
    <row r="28" spans="1:38" ht="35.1" customHeight="1" x14ac:dyDescent="0.4">
      <c r="D28" s="25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</row>
    <row r="29" spans="1:38" ht="35.1" customHeight="1" x14ac:dyDescent="0.4"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</row>
    <row r="30" spans="1:38" ht="35.1" customHeight="1" x14ac:dyDescent="0.4">
      <c r="C30" s="18" t="s">
        <v>22</v>
      </c>
      <c r="D30" s="19" t="s">
        <v>48</v>
      </c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</row>
    <row r="31" spans="1:38" ht="35.1" customHeight="1" x14ac:dyDescent="0.4"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</row>
    <row r="32" spans="1:38" ht="35.1" customHeight="1" x14ac:dyDescent="0.4">
      <c r="D32" s="26" t="s">
        <v>0</v>
      </c>
      <c r="E32" s="76" t="s">
        <v>49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 t="s">
        <v>50</v>
      </c>
      <c r="S32" s="76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</row>
    <row r="33" spans="3:38" ht="35.1" customHeight="1" x14ac:dyDescent="0.4">
      <c r="D33" s="35" t="s">
        <v>26</v>
      </c>
      <c r="E33" s="2" t="s">
        <v>70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R33" s="73">
        <f ca="1">SUMIF('JULHO 2023'!$K$9:$L$26,'RESULTS - GRAPHICS'!E33,'JULHO 2023'!$L$9:$L$25)</f>
        <v>0</v>
      </c>
      <c r="S33" s="73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</row>
    <row r="34" spans="3:38" ht="35.1" customHeight="1" x14ac:dyDescent="0.4">
      <c r="D34" s="35" t="s">
        <v>28</v>
      </c>
      <c r="E34" s="2" t="s">
        <v>53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R34" s="73">
        <f ca="1">SUMIF('JULHO 2023'!$K$9:$L$26,'RESULTS - GRAPHICS'!E34,'JULHO 2023'!$L$9:$L$25)</f>
        <v>53397.78</v>
      </c>
      <c r="S34" s="73"/>
    </row>
    <row r="35" spans="3:38" ht="35.1" customHeight="1" x14ac:dyDescent="0.4">
      <c r="D35" s="35" t="s">
        <v>31</v>
      </c>
      <c r="E35" s="2" t="s">
        <v>56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R35" s="73">
        <f ca="1">SUMIF('JULHO 2023'!$K$9:$L$26,'RESULTS - GRAPHICS'!E35,'JULHO 2023'!$L$9:$L$25)</f>
        <v>1674.53</v>
      </c>
      <c r="S35" s="73"/>
    </row>
    <row r="36" spans="3:38" ht="35.1" customHeight="1" x14ac:dyDescent="0.4">
      <c r="D36" s="35" t="s">
        <v>33</v>
      </c>
      <c r="E36" s="2" t="s">
        <v>69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R36" s="73">
        <f ca="1">SUMIF('JULHO 2023'!$K$9:$L$26,'RESULTS - GRAPHICS'!E36,'JULHO 2023'!$L$9:$L$25)</f>
        <v>0</v>
      </c>
      <c r="S36" s="73"/>
    </row>
    <row r="37" spans="3:38" ht="35.1" customHeight="1" x14ac:dyDescent="0.4">
      <c r="D37" s="35" t="s">
        <v>36</v>
      </c>
      <c r="E37" s="2" t="s">
        <v>63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73">
        <f ca="1">SUMIF('JULHO 2023'!$K$9:$L$26,'RESULTS - GRAPHICS'!E37,'JULHO 2023'!$L$9:$L$25)</f>
        <v>0</v>
      </c>
      <c r="S37" s="73"/>
    </row>
    <row r="38" spans="3:38" ht="35.1" customHeight="1" x14ac:dyDescent="0.4">
      <c r="D38" s="35" t="s">
        <v>38</v>
      </c>
      <c r="E38" s="2" t="s">
        <v>66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73">
        <f ca="1">SUMIF('JULHO 2023'!$K$9:$L$26,'RESULTS - GRAPHICS'!E38,'JULHO 2023'!$L$9:$L$25)</f>
        <v>0</v>
      </c>
      <c r="S38" s="73"/>
    </row>
    <row r="39" spans="3:38" ht="35.1" customHeight="1" x14ac:dyDescent="0.4">
      <c r="D39" s="35" t="s">
        <v>40</v>
      </c>
      <c r="E39" s="2" t="s">
        <v>62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73">
        <f ca="1">SUMIF('JULHO 2023'!$K$9:$L$26,'RESULTS - GRAPHICS'!E39,'JULHO 2023'!$L$9:$L$25)</f>
        <v>7123.57</v>
      </c>
      <c r="S39" s="73"/>
    </row>
    <row r="40" spans="3:38" ht="35.1" customHeight="1" x14ac:dyDescent="0.4">
      <c r="D40" s="35" t="s">
        <v>43</v>
      </c>
      <c r="E40" s="2" t="s">
        <v>61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73">
        <f ca="1">SUMIF('JULHO 2023'!$K$9:$L$26,'RESULTS - GRAPHICS'!E40,'JULHO 2023'!$L$9:$L$25)</f>
        <v>0</v>
      </c>
      <c r="S40" s="73"/>
    </row>
    <row r="41" spans="3:38" ht="35.1" customHeight="1" x14ac:dyDescent="0.4">
      <c r="D41" s="35" t="s">
        <v>46</v>
      </c>
      <c r="E41" s="2" t="s">
        <v>64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R41" s="73">
        <f ca="1">SUMIF('JULHO 2023'!$K$9:$L$26,'RESULTS - GRAPHICS'!E41,'JULHO 2023'!$L$9:$L$25)</f>
        <v>665.8</v>
      </c>
      <c r="S41" s="73"/>
    </row>
    <row r="42" spans="3:38" ht="35.1" customHeight="1" x14ac:dyDescent="0.4">
      <c r="D42" s="35" t="s">
        <v>75</v>
      </c>
      <c r="E42" s="2" t="s">
        <v>96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R42" s="73">
        <f ca="1">SUMIF('JULHO 2023'!$K$9:$L$26,'RESULTS - GRAPHICS'!E42,'JULHO 2023'!$L$9:$L$25)</f>
        <v>230.54</v>
      </c>
      <c r="S42" s="73"/>
    </row>
    <row r="43" spans="3:38" ht="35.1" customHeight="1" x14ac:dyDescent="0.4">
      <c r="D43" s="35" t="s">
        <v>76</v>
      </c>
      <c r="E43" s="2" t="s">
        <v>73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R43" s="73">
        <f ca="1">SUMIF('JULHO 2023'!$K$9:$L$26,'RESULTS - GRAPHICS'!E43,'JULHO 2023'!$L$9:$L$25)</f>
        <v>0</v>
      </c>
      <c r="S43" s="73"/>
    </row>
    <row r="44" spans="3:38" ht="35.1" customHeight="1" x14ac:dyDescent="0.4">
      <c r="D44" s="35" t="s">
        <v>77</v>
      </c>
      <c r="E44" s="2" t="s">
        <v>72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73">
        <f ca="1">SUMIF('JULHO 2023'!$K$9:$L$26,'RESULTS - GRAPHICS'!E44,'JULHO 2023'!$L$9:$L$25)</f>
        <v>0</v>
      </c>
      <c r="S44" s="73"/>
    </row>
    <row r="45" spans="3:38" ht="35.1" customHeight="1" x14ac:dyDescent="0.4">
      <c r="D45" s="35" t="s">
        <v>78</v>
      </c>
      <c r="E45" s="2" t="s">
        <v>71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R45" s="73">
        <f ca="1">SUMIF('JULHO 2023'!$K$9:$L$26,'RESULTS - GRAPHICS'!E45,'JULHO 2023'!$L$9:$L$25)</f>
        <v>0</v>
      </c>
      <c r="S45" s="73"/>
    </row>
    <row r="46" spans="3:38" ht="35.1" customHeight="1" x14ac:dyDescent="0.4">
      <c r="D46" s="35" t="s">
        <v>138</v>
      </c>
      <c r="E46" s="2" t="s">
        <v>74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R46" s="73">
        <f ca="1">SUMIF('JULHO 2023'!$K$9:$L$26,'RESULTS - GRAPHICS'!E46,'JULHO 2023'!$L$9:$L$25)</f>
        <v>0</v>
      </c>
      <c r="S46" s="73"/>
    </row>
    <row r="47" spans="3:38" ht="34.5" customHeight="1" x14ac:dyDescent="0.4">
      <c r="C47" s="27"/>
      <c r="D47" s="70" t="s">
        <v>51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1">
        <f ca="1">SUM(R33:S46)</f>
        <v>63092.22</v>
      </c>
      <c r="R47" s="71"/>
      <c r="S47" s="71"/>
    </row>
    <row r="49" spans="9:25" ht="34.5" customHeight="1" x14ac:dyDescent="0.4"/>
    <row r="50" spans="9:25" ht="25.5" x14ac:dyDescent="0.35">
      <c r="Y50" s="9"/>
    </row>
    <row r="51" spans="9:25" ht="26.25" x14ac:dyDescent="0.4">
      <c r="L51" s="69"/>
      <c r="M51" s="69"/>
      <c r="N51" s="69"/>
      <c r="O51" s="69"/>
      <c r="P51" s="69"/>
      <c r="Y51" s="9"/>
    </row>
    <row r="52" spans="9:25" ht="26.25" x14ac:dyDescent="0.4">
      <c r="L52" s="69"/>
      <c r="M52" s="69"/>
      <c r="N52" s="69"/>
      <c r="O52" s="69"/>
      <c r="P52" s="69"/>
      <c r="Y52" s="9"/>
    </row>
    <row r="53" spans="9:25" ht="26.25" x14ac:dyDescent="0.4">
      <c r="L53" s="28"/>
      <c r="M53" s="28"/>
      <c r="N53" s="28"/>
      <c r="O53" s="28"/>
      <c r="P53" s="15"/>
      <c r="Y53" s="9"/>
    </row>
    <row r="54" spans="9:25" ht="25.5" x14ac:dyDescent="0.35">
      <c r="I54" s="29"/>
      <c r="L54" s="72"/>
      <c r="M54" s="72"/>
      <c r="N54" s="72"/>
      <c r="O54" s="72"/>
      <c r="P54" s="72"/>
      <c r="Y54" s="9"/>
    </row>
    <row r="55" spans="9:25" ht="26.25" x14ac:dyDescent="0.4">
      <c r="L55" s="29"/>
      <c r="M55" s="29"/>
      <c r="N55" s="29"/>
      <c r="O55" s="29"/>
      <c r="P55" s="15"/>
      <c r="Y55" s="9"/>
    </row>
    <row r="56" spans="9:25" ht="26.25" x14ac:dyDescent="0.4">
      <c r="L56" s="69"/>
      <c r="M56" s="69"/>
      <c r="N56" s="69"/>
      <c r="O56" s="69"/>
      <c r="P56" s="69"/>
      <c r="Y56" s="9"/>
    </row>
    <row r="57" spans="9:25" ht="26.25" x14ac:dyDescent="0.4">
      <c r="L57" s="28"/>
      <c r="M57" s="28"/>
      <c r="N57" s="28"/>
      <c r="O57" s="28"/>
      <c r="P57" s="28"/>
      <c r="Y57" s="9"/>
    </row>
  </sheetData>
  <autoFilter ref="D17:N27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</autoFilter>
  <mergeCells count="31">
    <mergeCell ref="B5:X5"/>
    <mergeCell ref="B6:X6"/>
    <mergeCell ref="B11:X12"/>
    <mergeCell ref="B2:X2"/>
    <mergeCell ref="B3:X3"/>
    <mergeCell ref="B4:X4"/>
    <mergeCell ref="E17:L17"/>
    <mergeCell ref="M17:N17"/>
    <mergeCell ref="D27:L27"/>
    <mergeCell ref="E32:Q32"/>
    <mergeCell ref="R32:S32"/>
    <mergeCell ref="R46:S46"/>
    <mergeCell ref="R40:S40"/>
    <mergeCell ref="R41:S41"/>
    <mergeCell ref="R35:S35"/>
    <mergeCell ref="R37:S37"/>
    <mergeCell ref="R36:S36"/>
    <mergeCell ref="R42:S42"/>
    <mergeCell ref="R33:S33"/>
    <mergeCell ref="R45:S45"/>
    <mergeCell ref="R44:S44"/>
    <mergeCell ref="R43:S43"/>
    <mergeCell ref="R39:S39"/>
    <mergeCell ref="R34:S34"/>
    <mergeCell ref="R38:S38"/>
    <mergeCell ref="L56:P56"/>
    <mergeCell ref="D47:P47"/>
    <mergeCell ref="Q47:S47"/>
    <mergeCell ref="L51:P51"/>
    <mergeCell ref="L52:P52"/>
    <mergeCell ref="L54:P54"/>
  </mergeCells>
  <phoneticPr fontId="6" type="noConversion"/>
  <pageMargins left="0.511811024" right="0.511811024" top="0.78740157499999996" bottom="0.78740157499999996" header="0.31496062000000002" footer="0.31496062000000002"/>
  <pageSetup paperSize="9" scale="30" fitToHeight="0" orientation="portrait" r:id="rId1"/>
  <headerFooter>
    <oddHeader>&amp;C&amp;G</oddHeader>
    <oddFooter xml:space="preserve">&amp;C&amp;G&amp;R&amp;"Arial,Normal"&amp;12
</oddFooter>
  </headerFooter>
  <ignoredErrors>
    <ignoredError sqref="D18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JULHO 2023</vt:lpstr>
      <vt:lpstr>RESULTS - GRAPHICS</vt:lpstr>
      <vt:lpstr>'RESULTS - GRAPHICS'!Area_de_impressao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Kethellen Geissler Solano</dc:creator>
  <cp:lastModifiedBy>Cirlene de Azevedo Araújo</cp:lastModifiedBy>
  <cp:lastPrinted>2023-07-20T14:46:24Z</cp:lastPrinted>
  <dcterms:created xsi:type="dcterms:W3CDTF">2023-02-08T19:59:13Z</dcterms:created>
  <dcterms:modified xsi:type="dcterms:W3CDTF">2023-08-14T13:43:03Z</dcterms:modified>
</cp:coreProperties>
</file>